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\Dropbox\FYPenada\Internal Usage\UserTesting\UT2\"/>
    </mc:Choice>
  </mc:AlternateContent>
  <bookViews>
    <workbookView xWindow="0" yWindow="0" windowWidth="20760" windowHeight="11190" activeTab="1"/>
  </bookViews>
  <sheets>
    <sheet name="Data" sheetId="1" r:id="rId1"/>
    <sheet name="Charts of UT2" sheetId="2" r:id="rId2"/>
    <sheet name="Comparing with UT1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D37" i="1" l="1"/>
  <c r="AD38" i="1"/>
  <c r="AD39" i="1"/>
  <c r="AD40" i="1"/>
  <c r="AD41" i="1"/>
  <c r="AD42" i="1"/>
  <c r="AD43" i="1"/>
  <c r="AD44" i="1"/>
  <c r="AD46" i="1"/>
  <c r="AD47" i="1"/>
  <c r="AD31" i="1"/>
  <c r="AD32" i="1"/>
  <c r="AD33" i="1"/>
  <c r="AD34" i="1"/>
  <c r="AD35" i="1"/>
  <c r="AD22" i="1"/>
  <c r="AD23" i="1"/>
  <c r="AD24" i="1"/>
  <c r="AD25" i="1"/>
  <c r="AD26" i="1"/>
  <c r="AD27" i="1"/>
  <c r="AD28" i="1"/>
  <c r="AD29" i="1"/>
  <c r="AD30" i="1"/>
  <c r="AD15" i="1"/>
  <c r="AD16" i="1"/>
  <c r="AD17" i="1"/>
  <c r="AD18" i="1"/>
  <c r="AD19" i="1"/>
  <c r="AD20" i="1"/>
  <c r="AD5" i="1"/>
  <c r="AD12" i="1"/>
  <c r="AB32" i="1" l="1"/>
  <c r="AB30" i="1"/>
  <c r="AB28" i="1"/>
  <c r="AB26" i="1"/>
  <c r="AB24" i="1"/>
  <c r="AB22" i="1"/>
  <c r="G19" i="1"/>
  <c r="G17" i="1"/>
  <c r="G15" i="1"/>
  <c r="Z34" i="1"/>
  <c r="X34" i="1"/>
  <c r="X32" i="1"/>
  <c r="Z30" i="1"/>
  <c r="X30" i="1"/>
  <c r="Z28" i="1"/>
  <c r="Z26" i="1"/>
  <c r="Z24" i="1"/>
  <c r="X24" i="1"/>
  <c r="Z22" i="1"/>
  <c r="X22" i="1"/>
  <c r="S24" i="1" l="1"/>
  <c r="S34" i="1"/>
  <c r="S32" i="1"/>
  <c r="S30" i="1"/>
  <c r="S26" i="1"/>
  <c r="S22" i="1"/>
  <c r="Q34" i="1"/>
  <c r="Q32" i="1"/>
  <c r="Q30" i="1"/>
  <c r="Q28" i="1"/>
  <c r="Q26" i="1"/>
  <c r="Q24" i="1"/>
  <c r="Q22" i="1"/>
  <c r="O34" i="1"/>
  <c r="O32" i="1"/>
  <c r="O30" i="1"/>
  <c r="O28" i="1"/>
  <c r="O26" i="1"/>
  <c r="O24" i="1"/>
  <c r="O22" i="1"/>
  <c r="K19" i="1"/>
  <c r="K17" i="1"/>
  <c r="K15" i="1"/>
</calcChain>
</file>

<file path=xl/sharedStrings.xml><?xml version="1.0" encoding="utf-8"?>
<sst xmlns="http://schemas.openxmlformats.org/spreadsheetml/2006/main" count="139" uniqueCount="78">
  <si>
    <t>Participant 1</t>
  </si>
  <si>
    <t>Participant 2</t>
  </si>
  <si>
    <t>Participant 3</t>
  </si>
  <si>
    <t>Particulars</t>
  </si>
  <si>
    <t>Name</t>
  </si>
  <si>
    <t>Gender</t>
  </si>
  <si>
    <t>Age</t>
  </si>
  <si>
    <t>Occupation</t>
  </si>
  <si>
    <t>User Testing Details</t>
  </si>
  <si>
    <t>Date</t>
  </si>
  <si>
    <t>Location</t>
  </si>
  <si>
    <t>Start Time</t>
  </si>
  <si>
    <t>End Time</t>
  </si>
  <si>
    <t>Duration</t>
  </si>
  <si>
    <t>Observations [Quantitative]</t>
  </si>
  <si>
    <t>General</t>
  </si>
  <si>
    <t>Learning Network</t>
  </si>
  <si>
    <t>Knowledge Challenge</t>
  </si>
  <si>
    <t xml:space="preserve">Time taken to search a friend </t>
  </si>
  <si>
    <t>No. of clicks to search a friend</t>
  </si>
  <si>
    <t xml:space="preserve">Time taken to add a friend </t>
  </si>
  <si>
    <t>No. of clicks to add a friend</t>
  </si>
  <si>
    <t xml:space="preserve">Time taken to remove a friend </t>
  </si>
  <si>
    <t>No. of clicks to remove a friend</t>
  </si>
  <si>
    <t>Time taken to suggest a question</t>
  </si>
  <si>
    <t>No. of clicks to suggest a question</t>
  </si>
  <si>
    <t>Time taken to vote an answer</t>
  </si>
  <si>
    <t>No. of clicks to vote an answer</t>
  </si>
  <si>
    <t>Time taken to send an individual challenge to another user</t>
  </si>
  <si>
    <t>No. of clicks to send an individual challenge to another user</t>
  </si>
  <si>
    <t>Time taken to send an individual challenge to another group</t>
  </si>
  <si>
    <t>No. of clicks to send an individual challenge to another group</t>
  </si>
  <si>
    <t>Time taken to send a collaborative challenge</t>
  </si>
  <si>
    <t>No. of clicks to send a collaborative challenge</t>
  </si>
  <si>
    <t>Time taken to accept an individual challenge</t>
  </si>
  <si>
    <t>No. of clicks to accept an inidividual challenge</t>
  </si>
  <si>
    <t>Time taken to accept a class/group challenge</t>
  </si>
  <si>
    <t>No. of clicks to accept a class/group challenge</t>
  </si>
  <si>
    <t>No. of bugs encountered throughout the testing</t>
  </si>
  <si>
    <t>No. of clarification needed throughout the testing</t>
  </si>
  <si>
    <t>Participant 4</t>
  </si>
  <si>
    <t>Average</t>
  </si>
  <si>
    <t>Participant 5</t>
  </si>
  <si>
    <t>Participant 6</t>
  </si>
  <si>
    <t>Participant 7</t>
  </si>
  <si>
    <t>Participant 8</t>
  </si>
  <si>
    <t>Little Classroom</t>
  </si>
  <si>
    <t>Time taken to create a new classroom</t>
  </si>
  <si>
    <t>No. of clicks to create a new classroom</t>
  </si>
  <si>
    <t>Time taken to publish a new classroom</t>
  </si>
  <si>
    <t>No. of clicks to publish a new classroom</t>
  </si>
  <si>
    <t>Time taken to edit a classroom</t>
  </si>
  <si>
    <t>No. of clicks to edit a classroom</t>
  </si>
  <si>
    <t xml:space="preserve">Time taken to invite editors </t>
  </si>
  <si>
    <t>No. of clicks to invite editors</t>
  </si>
  <si>
    <t>Participant 9</t>
  </si>
  <si>
    <t>Participant 10</t>
  </si>
  <si>
    <t>Participant 11</t>
  </si>
  <si>
    <t>Participant 12</t>
  </si>
  <si>
    <t>The Learning Lab (United Square)</t>
  </si>
  <si>
    <t>9:58AM</t>
  </si>
  <si>
    <t>10:20AM</t>
  </si>
  <si>
    <t>-</t>
  </si>
  <si>
    <t>Sec Student</t>
  </si>
  <si>
    <t>10:34AM</t>
  </si>
  <si>
    <t>9:59AM</t>
  </si>
  <si>
    <t>10:38AM</t>
  </si>
  <si>
    <t>10:37AM</t>
  </si>
  <si>
    <t>10:05AM</t>
  </si>
  <si>
    <t>10:46AM</t>
  </si>
  <si>
    <t>10:45AM</t>
  </si>
  <si>
    <t>11:14AM</t>
  </si>
  <si>
    <t>10:35AM</t>
  </si>
  <si>
    <t>11:13AM</t>
  </si>
  <si>
    <t>11:25AM</t>
  </si>
  <si>
    <t>10:36AM</t>
  </si>
  <si>
    <t>11:15AM</t>
  </si>
  <si>
    <t>Data from UT1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</si>
</sst>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0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2" fontId="0" fillId="0" borderId="3" xfId="0" applyNumberForma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Average</a:t>
            </a:r>
            <a:r>
              <a:rPr lang="en-SG" baseline="0"/>
              <a:t> </a:t>
            </a:r>
            <a:r>
              <a:rPr lang="en-SG"/>
              <a:t>Time Taken</a:t>
            </a:r>
            <a:r>
              <a:rPr lang="en-SG" baseline="0"/>
              <a:t> in Learning Network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(Data!$B$15,Data!$B$17,Data!$B$19)</c:f>
              <c:strCache>
                <c:ptCount val="3"/>
                <c:pt idx="0">
                  <c:v>Time taken to search a friend </c:v>
                </c:pt>
                <c:pt idx="1">
                  <c:v>Time taken to add a friend </c:v>
                </c:pt>
                <c:pt idx="2">
                  <c:v>Time taken to remove a friend </c:v>
                </c:pt>
              </c:strCache>
            </c:strRef>
          </c:cat>
          <c:val>
            <c:numRef>
              <c:f>(Data!$AD$15,Data!$AD$17,Data!$AD$19)</c:f>
              <c:numCache>
                <c:formatCode>0.00</c:formatCode>
                <c:ptCount val="3"/>
                <c:pt idx="0">
                  <c:v>0.7383333333333334</c:v>
                </c:pt>
                <c:pt idx="1">
                  <c:v>0.60722222222222222</c:v>
                </c:pt>
                <c:pt idx="2">
                  <c:v>0.47194444444444444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331168"/>
        <c:axId val="308328032"/>
      </c:lineChart>
      <c:catAx>
        <c:axId val="3083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28032"/>
        <c:crosses val="autoZero"/>
        <c:auto val="1"/>
        <c:lblAlgn val="ctr"/>
        <c:lblOffset val="100"/>
        <c:noMultiLvlLbl val="0"/>
      </c:catAx>
      <c:valAx>
        <c:axId val="3083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aseline="0"/>
              <a:t>Average No. of Clicks in Learning Network 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(Data!$B$16,Data!$B$18,Data!$B$20)</c:f>
              <c:strCache>
                <c:ptCount val="3"/>
                <c:pt idx="0">
                  <c:v>No. of clicks to search a friend</c:v>
                </c:pt>
                <c:pt idx="1">
                  <c:v>No. of clicks to add a friend</c:v>
                </c:pt>
                <c:pt idx="2">
                  <c:v>No. of clicks to remove a friend</c:v>
                </c:pt>
              </c:strCache>
            </c:strRef>
          </c:cat>
          <c:val>
            <c:numRef>
              <c:f>(Data!$AD$16,Data!$AD$18,Data!$AD$20)</c:f>
              <c:numCache>
                <c:formatCode>0.00</c:formatCode>
                <c:ptCount val="3"/>
                <c:pt idx="0">
                  <c:v>5.333333333333333</c:v>
                </c:pt>
                <c:pt idx="1">
                  <c:v>4.5</c:v>
                </c:pt>
                <c:pt idx="2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328816"/>
        <c:axId val="308331560"/>
      </c:lineChart>
      <c:catAx>
        <c:axId val="3083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1560"/>
        <c:crosses val="autoZero"/>
        <c:auto val="1"/>
        <c:lblAlgn val="ctr"/>
        <c:lblOffset val="100"/>
        <c:noMultiLvlLbl val="0"/>
      </c:catAx>
      <c:valAx>
        <c:axId val="30833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2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Average Time Taken</a:t>
            </a:r>
            <a:r>
              <a:rPr lang="en-SG" baseline="0"/>
              <a:t> in Knowledge Challenge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(Data!$B$22,Data!$B$24,Data!$B$26,Data!$B$28,Data!$B$30,Data!$B$32,Data!$B$34)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an individual challenge to another user</c:v>
                </c:pt>
                <c:pt idx="3">
                  <c:v>Time taken to send an individual challenge to another group</c:v>
                </c:pt>
                <c:pt idx="4">
                  <c:v>Time taken to send a collaborative challenge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(Data!$AD$22,Data!$AD$24,Data!$AD$26,Data!$AD$28,Data!$AD$30,Data!$AD$32,Data!$AD$34)</c:f>
              <c:numCache>
                <c:formatCode>0.00</c:formatCode>
                <c:ptCount val="7"/>
                <c:pt idx="0">
                  <c:v>2.359458333333333</c:v>
                </c:pt>
                <c:pt idx="1">
                  <c:v>1.2315694444444445</c:v>
                </c:pt>
                <c:pt idx="2">
                  <c:v>2.8688888888888893</c:v>
                </c:pt>
                <c:pt idx="3">
                  <c:v>2.4469444444444441</c:v>
                </c:pt>
                <c:pt idx="4">
                  <c:v>1.8937777777777776</c:v>
                </c:pt>
                <c:pt idx="5">
                  <c:v>1.1781388888888888</c:v>
                </c:pt>
                <c:pt idx="6">
                  <c:v>1.0369444444444447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23808"/>
        <c:axId val="308224984"/>
      </c:lineChart>
      <c:catAx>
        <c:axId val="30822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24984"/>
        <c:crosses val="autoZero"/>
        <c:auto val="1"/>
        <c:lblAlgn val="ctr"/>
        <c:lblOffset val="100"/>
        <c:noMultiLvlLbl val="0"/>
      </c:catAx>
      <c:valAx>
        <c:axId val="30822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2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Average No. of Clicks </a:t>
            </a:r>
            <a:r>
              <a:rPr lang="en-SG" baseline="0"/>
              <a:t>in Knowledge Challenge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(Data!$B$23,Data!$B$25,Data!$B$27,Data!$B$29,Data!$B$31,Data!$B$33,Data!$B$35)</c:f>
              <c:strCache>
                <c:ptCount val="7"/>
                <c:pt idx="0">
                  <c:v>No. of clicks to suggest a question</c:v>
                </c:pt>
                <c:pt idx="1">
                  <c:v>No. of clicks to vote an answer</c:v>
                </c:pt>
                <c:pt idx="2">
                  <c:v>No. of clicks to send an individual challenge to another user</c:v>
                </c:pt>
                <c:pt idx="3">
                  <c:v>No. of clicks to send an individual challenge to another group</c:v>
                </c:pt>
                <c:pt idx="4">
                  <c:v>No. of clicks to send a collaborative challenge</c:v>
                </c:pt>
                <c:pt idx="5">
                  <c:v>No. of clicks to accept an inidividual challenge</c:v>
                </c:pt>
                <c:pt idx="6">
                  <c:v>No. of clicks to accept a class/group challenge</c:v>
                </c:pt>
              </c:strCache>
            </c:strRef>
          </c:cat>
          <c:val>
            <c:numRef>
              <c:f>(Data!$AD$23,Data!$AD$25,Data!$AD$27,Data!$AD$29,Data!$AD$31,Data!$AD$33,Data!$AD$35)</c:f>
              <c:numCache>
                <c:formatCode>0.00</c:formatCode>
                <c:ptCount val="7"/>
                <c:pt idx="0">
                  <c:v>9</c:v>
                </c:pt>
                <c:pt idx="1">
                  <c:v>11.083333333333334</c:v>
                </c:pt>
                <c:pt idx="2">
                  <c:v>13.666666666666666</c:v>
                </c:pt>
                <c:pt idx="3">
                  <c:v>10.666666666666666</c:v>
                </c:pt>
                <c:pt idx="4">
                  <c:v>11</c:v>
                </c:pt>
                <c:pt idx="5">
                  <c:v>7.833333333333333</c:v>
                </c:pt>
                <c:pt idx="6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328888"/>
        <c:axId val="120560736"/>
      </c:lineChart>
      <c:catAx>
        <c:axId val="30732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0736"/>
        <c:crosses val="autoZero"/>
        <c:auto val="1"/>
        <c:lblAlgn val="ctr"/>
        <c:lblOffset val="100"/>
        <c:noMultiLvlLbl val="0"/>
      </c:catAx>
      <c:valAx>
        <c:axId val="1205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2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Average Time Taken</a:t>
            </a:r>
            <a:r>
              <a:rPr lang="en-SG" baseline="0"/>
              <a:t> in Little Classroom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(Data!$B$37,Data!$B$39,Data!$B$41,Data!$B$43)</c:f>
              <c:strCache>
                <c:ptCount val="4"/>
                <c:pt idx="0">
                  <c:v>Time taken to create a new classroom</c:v>
                </c:pt>
                <c:pt idx="1">
                  <c:v>Time taken to publish a new classroom</c:v>
                </c:pt>
                <c:pt idx="2">
                  <c:v>Time taken to invite editors </c:v>
                </c:pt>
                <c:pt idx="3">
                  <c:v>Time taken to edit a classroom</c:v>
                </c:pt>
              </c:strCache>
            </c:strRef>
          </c:cat>
          <c:val>
            <c:numRef>
              <c:f>(Data!$AD$37,Data!$AD$39,Data!$AD$41,Data!$AD$43)</c:f>
              <c:numCache>
                <c:formatCode>0.00</c:formatCode>
                <c:ptCount val="4"/>
                <c:pt idx="0">
                  <c:v>1.5883333333333336</c:v>
                </c:pt>
                <c:pt idx="1">
                  <c:v>1.2233333333333334</c:v>
                </c:pt>
                <c:pt idx="2">
                  <c:v>3.145</c:v>
                </c:pt>
                <c:pt idx="3">
                  <c:v>2.0900000000000003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64440"/>
        <c:axId val="310861696"/>
      </c:lineChart>
      <c:catAx>
        <c:axId val="31086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1696"/>
        <c:crosses val="autoZero"/>
        <c:auto val="1"/>
        <c:lblAlgn val="ctr"/>
        <c:lblOffset val="100"/>
        <c:noMultiLvlLbl val="0"/>
      </c:catAx>
      <c:valAx>
        <c:axId val="3108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Average No. of Clicks</a:t>
            </a:r>
            <a:r>
              <a:rPr lang="en-SG" baseline="0"/>
              <a:t> in Little Classroom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(Data!$B$37,Data!$B$39,Data!$B$41,Data!$B$43)</c:f>
              <c:strCache>
                <c:ptCount val="4"/>
                <c:pt idx="0">
                  <c:v>Time taken to create a new classroom</c:v>
                </c:pt>
                <c:pt idx="1">
                  <c:v>Time taken to publish a new classroom</c:v>
                </c:pt>
                <c:pt idx="2">
                  <c:v>Time taken to invite editors </c:v>
                </c:pt>
                <c:pt idx="3">
                  <c:v>Time taken to edit a classroom</c:v>
                </c:pt>
              </c:strCache>
            </c:strRef>
          </c:cat>
          <c:val>
            <c:numRef>
              <c:f>(Data!$AD$37,Data!$AD$39,Data!$AD$41,Data!$AD$43)</c:f>
              <c:numCache>
                <c:formatCode>0.00</c:formatCode>
                <c:ptCount val="4"/>
                <c:pt idx="0">
                  <c:v>1.5883333333333336</c:v>
                </c:pt>
                <c:pt idx="1">
                  <c:v>1.2233333333333334</c:v>
                </c:pt>
                <c:pt idx="2">
                  <c:v>3.145</c:v>
                </c:pt>
                <c:pt idx="3">
                  <c:v>2.0900000000000003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64832"/>
        <c:axId val="310865224"/>
      </c:lineChart>
      <c:catAx>
        <c:axId val="3108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5224"/>
        <c:crosses val="autoZero"/>
        <c:auto val="1"/>
        <c:lblAlgn val="ctr"/>
        <c:lblOffset val="100"/>
        <c:noMultiLvlLbl val="0"/>
      </c:catAx>
      <c:valAx>
        <c:axId val="31086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Knowledge Challenge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(Data!$AD$22,Data!$AD$24,Data!$AD$26,Data!$AD$28,Data!$AD$30,Data!$AD$32,Data!$AD$34)</c:f>
              <c:numCache>
                <c:formatCode>0.00</c:formatCode>
                <c:ptCount val="7"/>
                <c:pt idx="0">
                  <c:v>2.359458333333333</c:v>
                </c:pt>
                <c:pt idx="1">
                  <c:v>1.2315694444444445</c:v>
                </c:pt>
                <c:pt idx="2">
                  <c:v>2.8688888888888893</c:v>
                </c:pt>
                <c:pt idx="3">
                  <c:v>2.4469444444444441</c:v>
                </c:pt>
                <c:pt idx="4">
                  <c:v>1.8937777777777776</c:v>
                </c:pt>
                <c:pt idx="5">
                  <c:v>1.1781388888888888</c:v>
                </c:pt>
                <c:pt idx="6">
                  <c:v>1.0369444444444447</c:v>
                </c:pt>
              </c:numCache>
            </c:numRef>
          </c:val>
          <c:smooth val="0"/>
        </c:ser>
        <c:ser>
          <c:idx val="0"/>
          <c:order val="1"/>
          <c:tx>
            <c:v>UT1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([1]Data!$B$15,[1]Data!$B$17,[1]Data!$B$19,[1]Data!$B$21,[1]Data!$B$23,[1]Data!$B$25,[1]Data!$B$27)</c:f>
              <c:strCache>
                <c:ptCount val="7"/>
                <c:pt idx="0">
                  <c:v>Time taken to suggest a question</c:v>
                </c:pt>
                <c:pt idx="1">
                  <c:v>Time taken to vote an answer</c:v>
                </c:pt>
                <c:pt idx="2">
                  <c:v>Time taken to send a challenge to another user (individual)</c:v>
                </c:pt>
                <c:pt idx="3">
                  <c:v>Time taken to send a challenge to another group (individual)</c:v>
                </c:pt>
                <c:pt idx="4">
                  <c:v>Time taken to send a group challenge (collaborative)</c:v>
                </c:pt>
                <c:pt idx="5">
                  <c:v>Time taken to accept an individual challenge</c:v>
                </c:pt>
                <c:pt idx="6">
                  <c:v>Time taken to accept a class/group challenge</c:v>
                </c:pt>
              </c:strCache>
            </c:strRef>
          </c:cat>
          <c:val>
            <c:numRef>
              <c:f>(Data!$AG$22,Data!$AG$24,Data!$AG$26,Data!$AG$28,Data!$AG$30,Data!$AG$32,Data!$AG$34)</c:f>
              <c:numCache>
                <c:formatCode>0.00</c:formatCode>
                <c:ptCount val="7"/>
                <c:pt idx="0">
                  <c:v>6.2544444444444425</c:v>
                </c:pt>
                <c:pt idx="1">
                  <c:v>5.5944444444444441</c:v>
                </c:pt>
                <c:pt idx="2">
                  <c:v>14.270000000000001</c:v>
                </c:pt>
                <c:pt idx="3">
                  <c:v>14.381111111111112</c:v>
                </c:pt>
                <c:pt idx="4">
                  <c:v>15.996666666666663</c:v>
                </c:pt>
                <c:pt idx="5">
                  <c:v>6.7611111111111111</c:v>
                </c:pt>
                <c:pt idx="6">
                  <c:v>4.8488888888888892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60128"/>
        <c:axId val="310862480"/>
      </c:lineChart>
      <c:catAx>
        <c:axId val="3108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2480"/>
        <c:crosses val="autoZero"/>
        <c:auto val="1"/>
        <c:lblAlgn val="ctr"/>
        <c:lblOffset val="100"/>
        <c:noMultiLvlLbl val="0"/>
      </c:catAx>
      <c:valAx>
        <c:axId val="3108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Othe</a:t>
            </a:r>
            <a:r>
              <a:rPr lang="en-SG" baseline="0"/>
              <a:t>r Important Figures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UT1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Data!$B$46:$F$47</c:f>
              <c:strCache>
                <c:ptCount val="2"/>
                <c:pt idx="0">
                  <c:v>No. of clarification needed throughout the testing</c:v>
                </c:pt>
                <c:pt idx="1">
                  <c:v>No. of bugs encountered throughout the testing</c:v>
                </c:pt>
              </c:strCache>
            </c:strRef>
          </c:cat>
          <c:val>
            <c:numRef>
              <c:f>(Data!$AG$46,Data!$AG$47)</c:f>
              <c:numCache>
                <c:formatCode>0.00</c:formatCode>
                <c:ptCount val="2"/>
                <c:pt idx="0">
                  <c:v>5.1111111111111107</c:v>
                </c:pt>
                <c:pt idx="1">
                  <c:v>2.1111111111111112</c:v>
                </c:pt>
              </c:numCache>
            </c:numRef>
          </c:val>
        </c:ser>
        <c:ser>
          <c:idx val="1"/>
          <c:order val="1"/>
          <c:tx>
            <c:v>UT2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Data!$B$46:$F$47</c:f>
              <c:strCache>
                <c:ptCount val="2"/>
                <c:pt idx="0">
                  <c:v>No. of clarification needed throughout the testing</c:v>
                </c:pt>
                <c:pt idx="1">
                  <c:v>No. of bugs encountered throughout the testing</c:v>
                </c:pt>
              </c:strCache>
            </c:strRef>
          </c:cat>
          <c:val>
            <c:numRef>
              <c:f>(Data!$AD$46,Data!$AD$47)</c:f>
              <c:numCache>
                <c:formatCode>0.00</c:formatCode>
                <c:ptCount val="2"/>
                <c:pt idx="0">
                  <c:v>4.083333333333333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61304"/>
        <c:axId val="310862872"/>
      </c:barChart>
      <c:catAx>
        <c:axId val="3108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2872"/>
        <c:crosses val="autoZero"/>
        <c:auto val="1"/>
        <c:lblAlgn val="ctr"/>
        <c:lblOffset val="100"/>
        <c:noMultiLvlLbl val="0"/>
      </c:catAx>
      <c:valAx>
        <c:axId val="31086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Time Taken in Learning Network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UT2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(Data!$B$15,Data!$B$17,Data!$B$19)</c:f>
              <c:strCache>
                <c:ptCount val="3"/>
                <c:pt idx="0">
                  <c:v>Time taken to search a friend </c:v>
                </c:pt>
                <c:pt idx="1">
                  <c:v>Time taken to add a friend </c:v>
                </c:pt>
                <c:pt idx="2">
                  <c:v>Time taken to remove a friend </c:v>
                </c:pt>
              </c:strCache>
            </c:strRef>
          </c:cat>
          <c:val>
            <c:numRef>
              <c:f>(Data!$AD$15,Data!$AD$17,Data!$AD$19)</c:f>
              <c:numCache>
                <c:formatCode>0.00</c:formatCode>
                <c:ptCount val="3"/>
                <c:pt idx="0">
                  <c:v>0.7383333333333334</c:v>
                </c:pt>
                <c:pt idx="1">
                  <c:v>0.60722222222222222</c:v>
                </c:pt>
                <c:pt idx="2">
                  <c:v>0.47194444444444444</c:v>
                </c:pt>
              </c:numCache>
            </c:numRef>
          </c:val>
          <c:smooth val="0"/>
        </c:ser>
        <c:ser>
          <c:idx val="0"/>
          <c:order val="1"/>
          <c:tx>
            <c:v>UT1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(Data!$B$15,Data!$B$17,Data!$B$19)</c:f>
              <c:strCache>
                <c:ptCount val="3"/>
                <c:pt idx="0">
                  <c:v>Time taken to search a friend </c:v>
                </c:pt>
                <c:pt idx="1">
                  <c:v>Time taken to add a friend </c:v>
                </c:pt>
                <c:pt idx="2">
                  <c:v>Time taken to remove a friend </c:v>
                </c:pt>
              </c:strCache>
            </c:strRef>
          </c:cat>
          <c:val>
            <c:numRef>
              <c:f>(Data!$AG$15,Data!$AG$17,Data!$AG$19)</c:f>
              <c:numCache>
                <c:formatCode>0.00</c:formatCode>
                <c:ptCount val="3"/>
                <c:pt idx="0">
                  <c:v>5.4000000000000012</c:v>
                </c:pt>
                <c:pt idx="1">
                  <c:v>4.4466666666666672</c:v>
                </c:pt>
                <c:pt idx="2">
                  <c:v>2.4888888888888889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860520"/>
        <c:axId val="310858560"/>
      </c:lineChart>
      <c:catAx>
        <c:axId val="31086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58560"/>
        <c:crosses val="autoZero"/>
        <c:auto val="1"/>
        <c:lblAlgn val="ctr"/>
        <c:lblOffset val="100"/>
        <c:noMultiLvlLbl val="0"/>
      </c:catAx>
      <c:valAx>
        <c:axId val="3108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147637</xdr:rowOff>
    </xdr:from>
    <xdr:to>
      <xdr:col>7</xdr:col>
      <xdr:colOff>428625</xdr:colOff>
      <xdr:row>15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0</xdr:row>
      <xdr:rowOff>142875</xdr:rowOff>
    </xdr:from>
    <xdr:to>
      <xdr:col>17</xdr:col>
      <xdr:colOff>200025</xdr:colOff>
      <xdr:row>15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18</xdr:row>
      <xdr:rowOff>152400</xdr:rowOff>
    </xdr:from>
    <xdr:to>
      <xdr:col>7</xdr:col>
      <xdr:colOff>571499</xdr:colOff>
      <xdr:row>37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18</xdr:row>
      <xdr:rowOff>104775</xdr:rowOff>
    </xdr:from>
    <xdr:to>
      <xdr:col>17</xdr:col>
      <xdr:colOff>561975</xdr:colOff>
      <xdr:row>37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39</xdr:row>
      <xdr:rowOff>180975</xdr:rowOff>
    </xdr:from>
    <xdr:to>
      <xdr:col>7</xdr:col>
      <xdr:colOff>571500</xdr:colOff>
      <xdr:row>58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457200</xdr:colOff>
      <xdr:row>39</xdr:row>
      <xdr:rowOff>180975</xdr:rowOff>
    </xdr:from>
    <xdr:to>
      <xdr:col>17</xdr:col>
      <xdr:colOff>352425</xdr:colOff>
      <xdr:row>58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9</xdr:col>
      <xdr:colOff>323850</xdr:colOff>
      <xdr:row>23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25</xdr:row>
      <xdr:rowOff>9525</xdr:rowOff>
    </xdr:from>
    <xdr:to>
      <xdr:col>9</xdr:col>
      <xdr:colOff>19050</xdr:colOff>
      <xdr:row>47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95250</xdr:colOff>
      <xdr:row>0</xdr:row>
      <xdr:rowOff>104775</xdr:rowOff>
    </xdr:from>
    <xdr:to>
      <xdr:col>19</xdr:col>
      <xdr:colOff>257175</xdr:colOff>
      <xdr:row>23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/Dropbox/FYPenada/Internal%20Usage/UserTesting/UT3/LittleTeam%20-%20UT%203%20-%20observ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-test "/>
      <sheetName val="Charts"/>
      <sheetName val="Comparing with UT2"/>
    </sheetNames>
    <sheetDataSet>
      <sheetData sheetId="0">
        <row r="15">
          <cell r="B15" t="str">
            <v>Time taken to suggest a question</v>
          </cell>
        </row>
        <row r="17">
          <cell r="B17" t="str">
            <v>Time taken to vote an answer</v>
          </cell>
        </row>
        <row r="19">
          <cell r="B19" t="str">
            <v>Time taken to send a challenge to another user (individual)</v>
          </cell>
        </row>
        <row r="21">
          <cell r="B21" t="str">
            <v>Time taken to send a challenge to another group (individual)</v>
          </cell>
        </row>
        <row r="23">
          <cell r="B23" t="str">
            <v>Time taken to send a group challenge (collaborative)</v>
          </cell>
        </row>
        <row r="25">
          <cell r="B25" t="str">
            <v>Time taken to accept an individual challenge</v>
          </cell>
        </row>
        <row r="27">
          <cell r="B27" t="str">
            <v>Time taken to accept a class/group challenge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view="pageLayout" topLeftCell="U19" zoomScale="85" zoomScaleNormal="55" zoomScalePageLayoutView="85" workbookViewId="0">
      <selection activeCell="AD45" sqref="AD45:AE47"/>
    </sheetView>
  </sheetViews>
  <sheetFormatPr defaultRowHeight="15" x14ac:dyDescent="0.25"/>
  <cols>
    <col min="1" max="1" width="3.85546875" customWidth="1"/>
    <col min="2" max="2" width="11" bestFit="1" customWidth="1"/>
    <col min="6" max="6" width="14.42578125" customWidth="1"/>
    <col min="7" max="10" width="9.140625" style="5"/>
    <col min="11" max="11" width="5.42578125" style="5" customWidth="1"/>
    <col min="12" max="12" width="14.140625" style="5" customWidth="1"/>
    <col min="13" max="13" width="9.140625" style="5"/>
    <col min="14" max="14" width="4.28515625" style="5" customWidth="1"/>
    <col min="15" max="22" width="9.140625" style="5"/>
    <col min="23" max="23" width="15.7109375" style="5" customWidth="1"/>
    <col min="24" max="24" width="9.140625" style="5"/>
    <col min="25" max="25" width="7.5703125" style="5" customWidth="1"/>
    <col min="26" max="26" width="9.140625" style="5"/>
    <col min="27" max="27" width="10.42578125" style="5" customWidth="1"/>
    <col min="28" max="28" width="6.140625" style="5" customWidth="1"/>
    <col min="29" max="29" width="10.42578125" style="5" customWidth="1"/>
    <col min="30" max="31" width="9.140625" style="5"/>
    <col min="32" max="32" width="19.85546875" customWidth="1"/>
    <col min="33" max="33" width="1" customWidth="1"/>
    <col min="34" max="34" width="0.140625" customWidth="1"/>
  </cols>
  <sheetData>
    <row r="1" spans="1:34" x14ac:dyDescent="0.25">
      <c r="A1" s="1"/>
      <c r="B1" s="1"/>
      <c r="C1" s="1"/>
      <c r="D1" s="1"/>
      <c r="E1" s="1"/>
      <c r="F1" s="1"/>
      <c r="G1" s="51" t="s">
        <v>0</v>
      </c>
      <c r="H1" s="51"/>
      <c r="I1" s="51" t="s">
        <v>1</v>
      </c>
      <c r="J1" s="51"/>
      <c r="K1" s="51" t="s">
        <v>2</v>
      </c>
      <c r="L1" s="51"/>
      <c r="M1" s="51" t="s">
        <v>40</v>
      </c>
      <c r="N1" s="51"/>
      <c r="O1" s="51" t="s">
        <v>42</v>
      </c>
      <c r="P1" s="51"/>
      <c r="Q1" s="51" t="s">
        <v>43</v>
      </c>
      <c r="R1" s="51"/>
      <c r="S1" s="51" t="s">
        <v>44</v>
      </c>
      <c r="T1" s="51"/>
      <c r="U1" s="51" t="s">
        <v>45</v>
      </c>
      <c r="V1" s="51"/>
      <c r="W1" s="13" t="s">
        <v>55</v>
      </c>
      <c r="X1" s="51" t="s">
        <v>56</v>
      </c>
      <c r="Y1" s="51"/>
      <c r="Z1" s="51" t="s">
        <v>57</v>
      </c>
      <c r="AA1" s="51"/>
      <c r="AB1" s="51" t="s">
        <v>58</v>
      </c>
      <c r="AC1" s="51"/>
      <c r="AD1" s="51" t="s">
        <v>41</v>
      </c>
      <c r="AE1" s="51"/>
    </row>
    <row r="2" spans="1:34" x14ac:dyDescent="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0"/>
      <c r="N2" s="40"/>
      <c r="O2" s="40"/>
      <c r="P2" s="40"/>
      <c r="Q2" s="40"/>
      <c r="R2" s="40"/>
      <c r="S2" s="40"/>
      <c r="T2" s="40"/>
      <c r="U2" s="40"/>
      <c r="V2" s="40"/>
      <c r="W2" s="11"/>
      <c r="X2" s="31"/>
      <c r="Y2" s="32"/>
      <c r="Z2" s="31"/>
      <c r="AA2" s="32"/>
      <c r="AB2" s="40"/>
      <c r="AC2" s="40"/>
      <c r="AD2" s="40"/>
      <c r="AE2" s="40"/>
    </row>
    <row r="3" spans="1:34" x14ac:dyDescent="0.25">
      <c r="A3" s="2">
        <v>1</v>
      </c>
      <c r="B3" s="45" t="s">
        <v>4</v>
      </c>
      <c r="C3" s="46"/>
      <c r="D3" s="46"/>
      <c r="E3" s="46"/>
      <c r="F3" s="47"/>
      <c r="G3" s="22" t="s">
        <v>62</v>
      </c>
      <c r="H3" s="23"/>
      <c r="I3" s="22" t="s">
        <v>62</v>
      </c>
      <c r="J3" s="23"/>
      <c r="K3" s="22" t="s">
        <v>62</v>
      </c>
      <c r="L3" s="23"/>
      <c r="M3" s="22" t="s">
        <v>62</v>
      </c>
      <c r="N3" s="23"/>
      <c r="O3" s="22" t="s">
        <v>62</v>
      </c>
      <c r="P3" s="23"/>
      <c r="Q3" s="22" t="s">
        <v>62</v>
      </c>
      <c r="R3" s="23"/>
      <c r="S3" s="22" t="s">
        <v>62</v>
      </c>
      <c r="T3" s="23"/>
      <c r="U3" s="22" t="s">
        <v>62</v>
      </c>
      <c r="V3" s="23"/>
      <c r="W3" s="6" t="s">
        <v>62</v>
      </c>
      <c r="X3" s="22" t="s">
        <v>62</v>
      </c>
      <c r="Y3" s="23"/>
      <c r="Z3" s="22" t="s">
        <v>62</v>
      </c>
      <c r="AA3" s="23"/>
      <c r="AB3" s="22" t="s">
        <v>62</v>
      </c>
      <c r="AC3" s="23"/>
      <c r="AD3" s="22" t="s">
        <v>62</v>
      </c>
      <c r="AE3" s="23"/>
    </row>
    <row r="4" spans="1:34" x14ac:dyDescent="0.25">
      <c r="A4" s="2">
        <v>2</v>
      </c>
      <c r="B4" s="45" t="s">
        <v>5</v>
      </c>
      <c r="C4" s="46"/>
      <c r="D4" s="46"/>
      <c r="E4" s="46"/>
      <c r="F4" s="47"/>
      <c r="G4" s="22" t="s">
        <v>62</v>
      </c>
      <c r="H4" s="23"/>
      <c r="I4" s="22" t="s">
        <v>62</v>
      </c>
      <c r="J4" s="23"/>
      <c r="K4" s="22" t="s">
        <v>62</v>
      </c>
      <c r="L4" s="23"/>
      <c r="M4" s="22" t="s">
        <v>62</v>
      </c>
      <c r="N4" s="23"/>
      <c r="O4" s="22" t="s">
        <v>62</v>
      </c>
      <c r="P4" s="23"/>
      <c r="Q4" s="22" t="s">
        <v>62</v>
      </c>
      <c r="R4" s="23"/>
      <c r="S4" s="22" t="s">
        <v>62</v>
      </c>
      <c r="T4" s="23"/>
      <c r="U4" s="22" t="s">
        <v>62</v>
      </c>
      <c r="V4" s="23"/>
      <c r="W4" s="6" t="s">
        <v>62</v>
      </c>
      <c r="X4" s="22" t="s">
        <v>62</v>
      </c>
      <c r="Y4" s="23"/>
      <c r="Z4" s="22" t="s">
        <v>62</v>
      </c>
      <c r="AA4" s="23"/>
      <c r="AB4" s="22" t="s">
        <v>62</v>
      </c>
      <c r="AC4" s="23"/>
      <c r="AD4" s="22" t="s">
        <v>62</v>
      </c>
      <c r="AE4" s="23"/>
    </row>
    <row r="5" spans="1:34" x14ac:dyDescent="0.25">
      <c r="A5" s="2">
        <v>3</v>
      </c>
      <c r="B5" s="45" t="s">
        <v>6</v>
      </c>
      <c r="C5" s="46"/>
      <c r="D5" s="46"/>
      <c r="E5" s="46"/>
      <c r="F5" s="47"/>
      <c r="G5" s="56">
        <v>14</v>
      </c>
      <c r="H5" s="57"/>
      <c r="I5" s="56">
        <v>15</v>
      </c>
      <c r="J5" s="57"/>
      <c r="K5" s="56">
        <v>16</v>
      </c>
      <c r="L5" s="57"/>
      <c r="M5" s="56">
        <v>14</v>
      </c>
      <c r="N5" s="57"/>
      <c r="O5" s="56">
        <v>16</v>
      </c>
      <c r="P5" s="57"/>
      <c r="Q5" s="56">
        <v>15</v>
      </c>
      <c r="R5" s="57"/>
      <c r="S5" s="56">
        <v>16</v>
      </c>
      <c r="T5" s="57"/>
      <c r="U5" s="56">
        <v>16</v>
      </c>
      <c r="V5" s="57"/>
      <c r="W5" s="21">
        <v>14</v>
      </c>
      <c r="X5" s="56">
        <v>15</v>
      </c>
      <c r="Y5" s="57"/>
      <c r="Z5" s="56">
        <v>16</v>
      </c>
      <c r="AA5" s="57"/>
      <c r="AB5" s="56">
        <v>14</v>
      </c>
      <c r="AC5" s="57"/>
      <c r="AD5" s="22">
        <f>AVERAGE(G5:AC5)</f>
        <v>15.083333333333334</v>
      </c>
      <c r="AE5" s="23"/>
    </row>
    <row r="6" spans="1:34" x14ac:dyDescent="0.25">
      <c r="A6" s="2">
        <v>4</v>
      </c>
      <c r="B6" s="45" t="s">
        <v>7</v>
      </c>
      <c r="C6" s="46"/>
      <c r="D6" s="46"/>
      <c r="E6" s="46"/>
      <c r="F6" s="47"/>
      <c r="G6" s="22" t="s">
        <v>63</v>
      </c>
      <c r="H6" s="23"/>
      <c r="I6" s="22" t="s">
        <v>63</v>
      </c>
      <c r="J6" s="23"/>
      <c r="K6" s="22" t="s">
        <v>63</v>
      </c>
      <c r="L6" s="23"/>
      <c r="M6" s="22" t="s">
        <v>63</v>
      </c>
      <c r="N6" s="23"/>
      <c r="O6" s="22" t="s">
        <v>63</v>
      </c>
      <c r="P6" s="23"/>
      <c r="Q6" s="22" t="s">
        <v>63</v>
      </c>
      <c r="R6" s="23"/>
      <c r="S6" s="22" t="s">
        <v>63</v>
      </c>
      <c r="T6" s="23"/>
      <c r="U6" s="22" t="s">
        <v>63</v>
      </c>
      <c r="V6" s="23"/>
      <c r="W6" s="6" t="s">
        <v>63</v>
      </c>
      <c r="X6" s="22" t="s">
        <v>63</v>
      </c>
      <c r="Y6" s="23"/>
      <c r="Z6" s="22" t="s">
        <v>63</v>
      </c>
      <c r="AA6" s="23"/>
      <c r="AB6" s="22" t="s">
        <v>63</v>
      </c>
      <c r="AC6" s="23"/>
      <c r="AD6" s="22" t="s">
        <v>63</v>
      </c>
      <c r="AE6" s="23"/>
    </row>
    <row r="7" spans="1:34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40"/>
      <c r="N7" s="40"/>
      <c r="O7" s="40"/>
      <c r="P7" s="40"/>
      <c r="Q7" s="40"/>
      <c r="R7" s="40"/>
      <c r="S7" s="40"/>
      <c r="T7" s="40"/>
      <c r="U7" s="40"/>
      <c r="V7" s="40"/>
      <c r="W7" s="11"/>
      <c r="X7" s="31"/>
      <c r="Y7" s="32"/>
      <c r="Z7" s="31"/>
      <c r="AA7" s="32"/>
      <c r="AB7" s="40"/>
      <c r="AC7" s="40"/>
      <c r="AD7" s="40"/>
      <c r="AE7" s="40"/>
    </row>
    <row r="8" spans="1:34" x14ac:dyDescent="0.25">
      <c r="A8" s="2">
        <v>1</v>
      </c>
      <c r="B8" s="53" t="s">
        <v>9</v>
      </c>
      <c r="C8" s="53"/>
      <c r="D8" s="53"/>
      <c r="E8" s="53"/>
      <c r="F8" s="53"/>
      <c r="G8" s="43">
        <v>41657</v>
      </c>
      <c r="H8" s="44"/>
      <c r="I8" s="43">
        <v>41657</v>
      </c>
      <c r="J8" s="44"/>
      <c r="K8" s="43">
        <v>41657</v>
      </c>
      <c r="L8" s="44"/>
      <c r="M8" s="43">
        <v>41657</v>
      </c>
      <c r="N8" s="44"/>
      <c r="O8" s="43">
        <v>41657</v>
      </c>
      <c r="P8" s="44"/>
      <c r="Q8" s="43">
        <v>41657</v>
      </c>
      <c r="R8" s="44"/>
      <c r="S8" s="43">
        <v>41657</v>
      </c>
      <c r="T8" s="44"/>
      <c r="U8" s="43">
        <v>41657</v>
      </c>
      <c r="V8" s="44"/>
      <c r="W8" s="16">
        <v>41657</v>
      </c>
      <c r="X8" s="43">
        <v>41657</v>
      </c>
      <c r="Y8" s="44"/>
      <c r="Z8" s="43">
        <v>41657</v>
      </c>
      <c r="AA8" s="44"/>
      <c r="AB8" s="43">
        <v>41657</v>
      </c>
      <c r="AC8" s="44"/>
      <c r="AD8" s="43">
        <v>41657</v>
      </c>
      <c r="AE8" s="44"/>
    </row>
    <row r="9" spans="1:34" ht="51.75" customHeight="1" x14ac:dyDescent="0.25">
      <c r="A9" s="2">
        <v>2</v>
      </c>
      <c r="B9" s="53" t="s">
        <v>10</v>
      </c>
      <c r="C9" s="53"/>
      <c r="D9" s="53"/>
      <c r="E9" s="53"/>
      <c r="F9" s="53"/>
      <c r="G9" s="41" t="s">
        <v>59</v>
      </c>
      <c r="H9" s="42"/>
      <c r="I9" s="41" t="s">
        <v>59</v>
      </c>
      <c r="J9" s="42"/>
      <c r="K9" s="41" t="s">
        <v>59</v>
      </c>
      <c r="L9" s="42"/>
      <c r="M9" s="41" t="s">
        <v>59</v>
      </c>
      <c r="N9" s="42"/>
      <c r="O9" s="41" t="s">
        <v>59</v>
      </c>
      <c r="P9" s="42"/>
      <c r="Q9" s="41" t="s">
        <v>59</v>
      </c>
      <c r="R9" s="42"/>
      <c r="S9" s="41" t="s">
        <v>59</v>
      </c>
      <c r="T9" s="42"/>
      <c r="U9" s="41" t="s">
        <v>59</v>
      </c>
      <c r="V9" s="42"/>
      <c r="W9" s="15" t="s">
        <v>59</v>
      </c>
      <c r="X9" s="41" t="s">
        <v>59</v>
      </c>
      <c r="Y9" s="42"/>
      <c r="Z9" s="41" t="s">
        <v>59</v>
      </c>
      <c r="AA9" s="42"/>
      <c r="AB9" s="41" t="s">
        <v>59</v>
      </c>
      <c r="AC9" s="42"/>
      <c r="AD9" s="41" t="s">
        <v>59</v>
      </c>
      <c r="AE9" s="42"/>
    </row>
    <row r="10" spans="1:34" x14ac:dyDescent="0.25">
      <c r="A10" s="2">
        <v>3</v>
      </c>
      <c r="B10" s="53" t="s">
        <v>11</v>
      </c>
      <c r="C10" s="53"/>
      <c r="D10" s="53"/>
      <c r="E10" s="53"/>
      <c r="F10" s="53"/>
      <c r="G10" s="54" t="s">
        <v>60</v>
      </c>
      <c r="H10" s="55"/>
      <c r="I10" s="54" t="s">
        <v>65</v>
      </c>
      <c r="J10" s="55"/>
      <c r="K10" s="54" t="s">
        <v>65</v>
      </c>
      <c r="L10" s="55"/>
      <c r="M10" s="54" t="s">
        <v>60</v>
      </c>
      <c r="N10" s="55"/>
      <c r="O10" s="54" t="s">
        <v>68</v>
      </c>
      <c r="P10" s="55"/>
      <c r="Q10" s="54" t="s">
        <v>68</v>
      </c>
      <c r="R10" s="55"/>
      <c r="S10" s="54" t="s">
        <v>70</v>
      </c>
      <c r="T10" s="55"/>
      <c r="U10" s="54" t="s">
        <v>72</v>
      </c>
      <c r="V10" s="55"/>
      <c r="W10" s="20" t="s">
        <v>69</v>
      </c>
      <c r="X10" s="54" t="s">
        <v>75</v>
      </c>
      <c r="Y10" s="55"/>
      <c r="Z10" s="54" t="s">
        <v>75</v>
      </c>
      <c r="AA10" s="55"/>
      <c r="AB10" s="54" t="s">
        <v>64</v>
      </c>
      <c r="AC10" s="55"/>
      <c r="AD10" s="22" t="s">
        <v>62</v>
      </c>
      <c r="AE10" s="23"/>
    </row>
    <row r="11" spans="1:34" x14ac:dyDescent="0.25">
      <c r="A11" s="2">
        <v>4</v>
      </c>
      <c r="B11" s="53" t="s">
        <v>12</v>
      </c>
      <c r="C11" s="53"/>
      <c r="D11" s="53"/>
      <c r="E11" s="53"/>
      <c r="F11" s="53"/>
      <c r="G11" s="54" t="s">
        <v>64</v>
      </c>
      <c r="H11" s="55"/>
      <c r="I11" s="54" t="s">
        <v>66</v>
      </c>
      <c r="J11" s="55"/>
      <c r="K11" s="54" t="s">
        <v>67</v>
      </c>
      <c r="L11" s="55"/>
      <c r="M11" s="54" t="s">
        <v>61</v>
      </c>
      <c r="N11" s="55"/>
      <c r="O11" s="54" t="s">
        <v>69</v>
      </c>
      <c r="P11" s="55"/>
      <c r="Q11" s="54" t="s">
        <v>64</v>
      </c>
      <c r="R11" s="55"/>
      <c r="S11" s="54" t="s">
        <v>71</v>
      </c>
      <c r="T11" s="55"/>
      <c r="U11" s="54" t="s">
        <v>73</v>
      </c>
      <c r="V11" s="55"/>
      <c r="W11" s="20" t="s">
        <v>74</v>
      </c>
      <c r="X11" s="54" t="s">
        <v>76</v>
      </c>
      <c r="Y11" s="55"/>
      <c r="Z11" s="54" t="s">
        <v>71</v>
      </c>
      <c r="AA11" s="55"/>
      <c r="AB11" s="54" t="s">
        <v>71</v>
      </c>
      <c r="AC11" s="55"/>
      <c r="AD11" s="22" t="s">
        <v>62</v>
      </c>
      <c r="AE11" s="23"/>
    </row>
    <row r="12" spans="1:34" x14ac:dyDescent="0.25">
      <c r="A12" s="2">
        <v>5</v>
      </c>
      <c r="B12" s="53" t="s">
        <v>13</v>
      </c>
      <c r="C12" s="53"/>
      <c r="D12" s="53"/>
      <c r="E12" s="53"/>
      <c r="F12" s="53"/>
      <c r="G12" s="22">
        <v>36</v>
      </c>
      <c r="H12" s="23"/>
      <c r="I12" s="22">
        <v>39</v>
      </c>
      <c r="J12" s="23"/>
      <c r="K12" s="22">
        <v>38</v>
      </c>
      <c r="L12" s="23"/>
      <c r="M12" s="22">
        <v>22</v>
      </c>
      <c r="N12" s="23"/>
      <c r="O12" s="22">
        <v>41</v>
      </c>
      <c r="P12" s="23"/>
      <c r="Q12" s="22">
        <v>29</v>
      </c>
      <c r="R12" s="23"/>
      <c r="S12" s="22">
        <v>29</v>
      </c>
      <c r="T12" s="23"/>
      <c r="U12" s="22">
        <v>38</v>
      </c>
      <c r="V12" s="23"/>
      <c r="W12" s="6">
        <v>39</v>
      </c>
      <c r="X12" s="22">
        <v>39</v>
      </c>
      <c r="Y12" s="23"/>
      <c r="Z12" s="22">
        <v>38</v>
      </c>
      <c r="AA12" s="23"/>
      <c r="AB12" s="22">
        <v>40</v>
      </c>
      <c r="AC12" s="23"/>
      <c r="AD12" s="22">
        <f>AVERAGE(G12:AC12)</f>
        <v>35.666666666666664</v>
      </c>
      <c r="AE12" s="23"/>
    </row>
    <row r="13" spans="1:34" x14ac:dyDescent="0.25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1"/>
      <c r="X13" s="31"/>
      <c r="Y13" s="32"/>
      <c r="Z13" s="31"/>
      <c r="AA13" s="32"/>
      <c r="AB13" s="40"/>
      <c r="AC13" s="40"/>
      <c r="AD13" s="40"/>
      <c r="AE13" s="40"/>
    </row>
    <row r="14" spans="1:34" x14ac:dyDescent="0.25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2"/>
      <c r="X14" s="37"/>
      <c r="Y14" s="38"/>
      <c r="Z14" s="37"/>
      <c r="AA14" s="38"/>
      <c r="AB14" s="39"/>
      <c r="AC14" s="39"/>
      <c r="AD14" s="39"/>
      <c r="AE14" s="39"/>
      <c r="AG14" s="26" t="s">
        <v>77</v>
      </c>
      <c r="AH14" s="26"/>
    </row>
    <row r="15" spans="1:34" x14ac:dyDescent="0.25">
      <c r="A15" s="2">
        <v>1</v>
      </c>
      <c r="B15" s="45" t="s">
        <v>18</v>
      </c>
      <c r="C15" s="46"/>
      <c r="D15" s="46"/>
      <c r="E15" s="46"/>
      <c r="F15" s="47"/>
      <c r="G15" s="22">
        <f>28/60+1</f>
        <v>1.4666666666666668</v>
      </c>
      <c r="H15" s="23"/>
      <c r="I15" s="48">
        <v>2.0099999999999998</v>
      </c>
      <c r="J15" s="49"/>
      <c r="K15" s="22">
        <f>50/60</f>
        <v>0.83333333333333337</v>
      </c>
      <c r="L15" s="23"/>
      <c r="M15" s="22">
        <v>1.26</v>
      </c>
      <c r="N15" s="23"/>
      <c r="O15" s="22">
        <v>0.19</v>
      </c>
      <c r="P15" s="23"/>
      <c r="Q15" s="22">
        <v>0.89</v>
      </c>
      <c r="R15" s="23"/>
      <c r="S15" s="22">
        <v>0.21</v>
      </c>
      <c r="T15" s="23"/>
      <c r="U15" s="48">
        <v>0.18</v>
      </c>
      <c r="V15" s="49"/>
      <c r="W15" s="19">
        <v>0.98</v>
      </c>
      <c r="X15" s="22">
        <v>0.38</v>
      </c>
      <c r="Y15" s="23"/>
      <c r="Z15" s="22">
        <v>0.23</v>
      </c>
      <c r="AA15" s="23"/>
      <c r="AB15" s="22">
        <v>0.23</v>
      </c>
      <c r="AC15" s="23"/>
      <c r="AD15" s="22">
        <f t="shared" ref="AD15:AD20" si="0">AVERAGE(G15:AC15)</f>
        <v>0.7383333333333334</v>
      </c>
      <c r="AE15" s="23"/>
      <c r="AG15" s="27">
        <v>5.4000000000000012</v>
      </c>
      <c r="AH15" s="28"/>
    </row>
    <row r="16" spans="1:34" x14ac:dyDescent="0.25">
      <c r="A16" s="2">
        <v>2</v>
      </c>
      <c r="B16" s="45" t="s">
        <v>19</v>
      </c>
      <c r="C16" s="46"/>
      <c r="D16" s="46"/>
      <c r="E16" s="46"/>
      <c r="F16" s="47"/>
      <c r="G16" s="22">
        <v>4</v>
      </c>
      <c r="H16" s="23"/>
      <c r="I16" s="48">
        <v>4</v>
      </c>
      <c r="J16" s="49"/>
      <c r="K16" s="22">
        <v>2</v>
      </c>
      <c r="L16" s="23"/>
      <c r="M16" s="22">
        <v>6</v>
      </c>
      <c r="N16" s="23"/>
      <c r="O16" s="22">
        <v>5</v>
      </c>
      <c r="P16" s="23"/>
      <c r="Q16" s="22">
        <v>4</v>
      </c>
      <c r="R16" s="23"/>
      <c r="S16" s="22">
        <v>5</v>
      </c>
      <c r="T16" s="23"/>
      <c r="U16" s="48">
        <v>6</v>
      </c>
      <c r="V16" s="49"/>
      <c r="W16" s="19">
        <v>7</v>
      </c>
      <c r="X16" s="22">
        <v>8</v>
      </c>
      <c r="Y16" s="23"/>
      <c r="Z16" s="22">
        <v>8</v>
      </c>
      <c r="AA16" s="23"/>
      <c r="AB16" s="22">
        <v>5</v>
      </c>
      <c r="AC16" s="23"/>
      <c r="AD16" s="22">
        <f t="shared" si="0"/>
        <v>5.333333333333333</v>
      </c>
      <c r="AE16" s="23"/>
      <c r="AG16" s="27">
        <v>2.1111111111111112</v>
      </c>
      <c r="AH16" s="28"/>
    </row>
    <row r="17" spans="1:34" x14ac:dyDescent="0.25">
      <c r="A17" s="2">
        <v>3</v>
      </c>
      <c r="B17" s="45" t="s">
        <v>20</v>
      </c>
      <c r="C17" s="46"/>
      <c r="D17" s="46"/>
      <c r="E17" s="46"/>
      <c r="F17" s="47"/>
      <c r="G17" s="22">
        <f>10/60</f>
        <v>0.16666666666666666</v>
      </c>
      <c r="H17" s="23"/>
      <c r="I17" s="48">
        <v>0.32</v>
      </c>
      <c r="J17" s="49"/>
      <c r="K17" s="22">
        <f>6/60</f>
        <v>0.1</v>
      </c>
      <c r="L17" s="23"/>
      <c r="M17" s="22">
        <v>0.1</v>
      </c>
      <c r="N17" s="23"/>
      <c r="O17" s="22">
        <v>1.24</v>
      </c>
      <c r="P17" s="23"/>
      <c r="Q17" s="22">
        <v>1.1200000000000001</v>
      </c>
      <c r="R17" s="23"/>
      <c r="S17" s="22">
        <v>1.24</v>
      </c>
      <c r="T17" s="23"/>
      <c r="U17" s="48">
        <v>0.89</v>
      </c>
      <c r="V17" s="49"/>
      <c r="W17" s="19">
        <v>0.67</v>
      </c>
      <c r="X17" s="22">
        <v>0.56000000000000005</v>
      </c>
      <c r="Y17" s="23"/>
      <c r="Z17" s="22">
        <v>0.43</v>
      </c>
      <c r="AA17" s="23"/>
      <c r="AB17" s="22">
        <v>0.45</v>
      </c>
      <c r="AC17" s="23"/>
      <c r="AD17" s="22">
        <f t="shared" si="0"/>
        <v>0.60722222222222222</v>
      </c>
      <c r="AE17" s="23"/>
      <c r="AG17" s="27">
        <v>4.4466666666666672</v>
      </c>
      <c r="AH17" s="28"/>
    </row>
    <row r="18" spans="1:34" x14ac:dyDescent="0.25">
      <c r="A18" s="2">
        <v>4</v>
      </c>
      <c r="B18" s="45" t="s">
        <v>21</v>
      </c>
      <c r="C18" s="46"/>
      <c r="D18" s="46"/>
      <c r="E18" s="46"/>
      <c r="F18" s="47"/>
      <c r="G18" s="22">
        <v>1</v>
      </c>
      <c r="H18" s="23"/>
      <c r="I18" s="48">
        <v>3</v>
      </c>
      <c r="J18" s="49"/>
      <c r="K18" s="22">
        <v>1</v>
      </c>
      <c r="L18" s="23"/>
      <c r="M18" s="22">
        <v>1</v>
      </c>
      <c r="N18" s="23"/>
      <c r="O18" s="22">
        <v>5</v>
      </c>
      <c r="P18" s="23"/>
      <c r="Q18" s="22">
        <v>6</v>
      </c>
      <c r="R18" s="23"/>
      <c r="S18" s="22">
        <v>7</v>
      </c>
      <c r="T18" s="23"/>
      <c r="U18" s="48">
        <v>5</v>
      </c>
      <c r="V18" s="49"/>
      <c r="W18" s="19">
        <v>6</v>
      </c>
      <c r="X18" s="22">
        <v>8</v>
      </c>
      <c r="Y18" s="23"/>
      <c r="Z18" s="22">
        <v>7</v>
      </c>
      <c r="AA18" s="23"/>
      <c r="AB18" s="22">
        <v>4</v>
      </c>
      <c r="AC18" s="23"/>
      <c r="AD18" s="22">
        <f t="shared" si="0"/>
        <v>4.5</v>
      </c>
      <c r="AE18" s="23"/>
      <c r="AG18" s="27">
        <v>1.8888888888888888</v>
      </c>
      <c r="AH18" s="28"/>
    </row>
    <row r="19" spans="1:34" x14ac:dyDescent="0.25">
      <c r="A19" s="2">
        <v>5</v>
      </c>
      <c r="B19" s="45" t="s">
        <v>22</v>
      </c>
      <c r="C19" s="46"/>
      <c r="D19" s="46"/>
      <c r="E19" s="46"/>
      <c r="F19" s="47"/>
      <c r="G19" s="22">
        <f>4/60</f>
        <v>6.6666666666666666E-2</v>
      </c>
      <c r="H19" s="23"/>
      <c r="I19" s="48">
        <v>0.32</v>
      </c>
      <c r="J19" s="49"/>
      <c r="K19" s="22">
        <f>4/60</f>
        <v>6.6666666666666666E-2</v>
      </c>
      <c r="L19" s="23"/>
      <c r="M19" s="22">
        <v>0.05</v>
      </c>
      <c r="N19" s="23"/>
      <c r="O19" s="22">
        <v>0.08</v>
      </c>
      <c r="P19" s="23"/>
      <c r="Q19" s="22">
        <v>0.78</v>
      </c>
      <c r="R19" s="23"/>
      <c r="S19" s="22">
        <v>0.89</v>
      </c>
      <c r="T19" s="23"/>
      <c r="U19" s="48">
        <v>0.87</v>
      </c>
      <c r="V19" s="49"/>
      <c r="W19" s="19">
        <v>0.35</v>
      </c>
      <c r="X19" s="22">
        <v>0.89</v>
      </c>
      <c r="Y19" s="23"/>
      <c r="Z19" s="22">
        <v>1.0900000000000001</v>
      </c>
      <c r="AA19" s="23"/>
      <c r="AB19" s="22">
        <v>0.21</v>
      </c>
      <c r="AC19" s="23"/>
      <c r="AD19" s="22">
        <f t="shared" si="0"/>
        <v>0.47194444444444444</v>
      </c>
      <c r="AE19" s="23"/>
      <c r="AG19" s="27">
        <v>2.4888888888888889</v>
      </c>
      <c r="AH19" s="28"/>
    </row>
    <row r="20" spans="1:34" x14ac:dyDescent="0.25">
      <c r="A20" s="2">
        <v>6</v>
      </c>
      <c r="B20" s="45" t="s">
        <v>23</v>
      </c>
      <c r="C20" s="46"/>
      <c r="D20" s="46"/>
      <c r="E20" s="46"/>
      <c r="F20" s="47"/>
      <c r="G20" s="22">
        <v>1</v>
      </c>
      <c r="H20" s="23"/>
      <c r="I20" s="48">
        <v>2</v>
      </c>
      <c r="J20" s="49"/>
      <c r="K20" s="22">
        <v>3</v>
      </c>
      <c r="L20" s="23"/>
      <c r="M20" s="22">
        <v>1</v>
      </c>
      <c r="N20" s="23"/>
      <c r="O20" s="22">
        <v>3</v>
      </c>
      <c r="P20" s="23"/>
      <c r="Q20" s="22">
        <v>4</v>
      </c>
      <c r="R20" s="23"/>
      <c r="S20" s="22">
        <v>3</v>
      </c>
      <c r="T20" s="23"/>
      <c r="U20" s="48">
        <v>4</v>
      </c>
      <c r="V20" s="49"/>
      <c r="W20" s="19">
        <v>6</v>
      </c>
      <c r="X20" s="22">
        <v>6</v>
      </c>
      <c r="Y20" s="23"/>
      <c r="Z20" s="22">
        <v>6</v>
      </c>
      <c r="AA20" s="23"/>
      <c r="AB20" s="22">
        <v>3</v>
      </c>
      <c r="AC20" s="23"/>
      <c r="AD20" s="22">
        <f t="shared" si="0"/>
        <v>3.5</v>
      </c>
      <c r="AE20" s="23"/>
      <c r="AG20" s="27">
        <v>1</v>
      </c>
      <c r="AH20" s="28"/>
    </row>
    <row r="21" spans="1:34" x14ac:dyDescent="0.25">
      <c r="A21" s="26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9"/>
      <c r="N21" s="10"/>
      <c r="O21" s="39"/>
      <c r="P21" s="39"/>
      <c r="Q21" s="33"/>
      <c r="R21" s="34"/>
      <c r="S21" s="33"/>
      <c r="T21" s="34"/>
      <c r="U21" s="68"/>
      <c r="V21" s="69"/>
      <c r="W21" s="14"/>
      <c r="X21" s="35"/>
      <c r="Y21" s="36"/>
      <c r="Z21" s="35"/>
      <c r="AA21" s="36"/>
      <c r="AB21" s="33"/>
      <c r="AC21" s="34"/>
      <c r="AD21" s="33"/>
      <c r="AE21" s="34"/>
      <c r="AG21" s="33" t="s">
        <v>77</v>
      </c>
      <c r="AH21" s="34"/>
    </row>
    <row r="22" spans="1:34" x14ac:dyDescent="0.25">
      <c r="A22" s="3">
        <v>1</v>
      </c>
      <c r="B22" s="58" t="s">
        <v>24</v>
      </c>
      <c r="C22" s="59"/>
      <c r="D22" s="59"/>
      <c r="E22" s="59"/>
      <c r="F22" s="60"/>
      <c r="G22" s="22">
        <v>3.01</v>
      </c>
      <c r="H22" s="23"/>
      <c r="I22" s="22">
        <v>3.01</v>
      </c>
      <c r="J22" s="23"/>
      <c r="K22" s="27">
        <v>2.13</v>
      </c>
      <c r="L22" s="28"/>
      <c r="M22" s="22">
        <v>3.34</v>
      </c>
      <c r="N22" s="23"/>
      <c r="O22" s="27">
        <f>18/60+3</f>
        <v>3.3</v>
      </c>
      <c r="P22" s="28"/>
      <c r="Q22" s="22">
        <f>45/60+1</f>
        <v>1.75</v>
      </c>
      <c r="R22" s="23"/>
      <c r="S22" s="22">
        <f>31/60+2</f>
        <v>2.5166666666666666</v>
      </c>
      <c r="T22" s="23"/>
      <c r="U22" s="48">
        <v>2.98</v>
      </c>
      <c r="V22" s="49"/>
      <c r="W22" s="19">
        <v>2.11</v>
      </c>
      <c r="X22" s="22">
        <f>51.01/60</f>
        <v>0.85016666666666663</v>
      </c>
      <c r="Y22" s="23"/>
      <c r="Z22" s="22">
        <f>18/60 +2</f>
        <v>2.2999999999999998</v>
      </c>
      <c r="AA22" s="23"/>
      <c r="AB22" s="22">
        <f>1/60+1</f>
        <v>1.0166666666666666</v>
      </c>
      <c r="AC22" s="23"/>
      <c r="AD22" s="22">
        <f t="shared" ref="AD22:AD30" si="1">AVERAGE(G22:AC22)</f>
        <v>2.359458333333333</v>
      </c>
      <c r="AE22" s="23"/>
      <c r="AG22" s="27">
        <v>6.2544444444444425</v>
      </c>
      <c r="AH22" s="28"/>
    </row>
    <row r="23" spans="1:34" x14ac:dyDescent="0.25">
      <c r="A23" s="2">
        <v>2</v>
      </c>
      <c r="B23" s="53" t="s">
        <v>25</v>
      </c>
      <c r="C23" s="53"/>
      <c r="D23" s="53"/>
      <c r="E23" s="53"/>
      <c r="F23" s="53"/>
      <c r="G23" s="22">
        <v>14</v>
      </c>
      <c r="H23" s="23"/>
      <c r="I23" s="22">
        <v>14</v>
      </c>
      <c r="J23" s="23"/>
      <c r="K23" s="22">
        <v>13</v>
      </c>
      <c r="L23" s="23"/>
      <c r="M23" s="22">
        <v>15</v>
      </c>
      <c r="N23" s="23"/>
      <c r="O23" s="22">
        <v>8</v>
      </c>
      <c r="P23" s="23"/>
      <c r="Q23" s="22">
        <v>16</v>
      </c>
      <c r="R23" s="23"/>
      <c r="S23" s="22">
        <v>4</v>
      </c>
      <c r="T23" s="23"/>
      <c r="U23" s="48">
        <v>5</v>
      </c>
      <c r="V23" s="49"/>
      <c r="W23" s="19">
        <v>4</v>
      </c>
      <c r="X23" s="22">
        <v>4</v>
      </c>
      <c r="Y23" s="23"/>
      <c r="Z23" s="22">
        <v>7</v>
      </c>
      <c r="AA23" s="23"/>
      <c r="AB23" s="22">
        <v>4</v>
      </c>
      <c r="AC23" s="23"/>
      <c r="AD23" s="22">
        <f t="shared" si="1"/>
        <v>9</v>
      </c>
      <c r="AE23" s="23"/>
      <c r="AG23" s="27">
        <v>3.8888888888888888</v>
      </c>
      <c r="AH23" s="28"/>
    </row>
    <row r="24" spans="1:34" x14ac:dyDescent="0.25">
      <c r="A24" s="2">
        <v>3</v>
      </c>
      <c r="B24" s="45" t="s">
        <v>26</v>
      </c>
      <c r="C24" s="46"/>
      <c r="D24" s="46"/>
      <c r="E24" s="46"/>
      <c r="F24" s="47"/>
      <c r="G24" s="22">
        <v>2.12</v>
      </c>
      <c r="H24" s="23"/>
      <c r="I24" s="22">
        <v>2.12</v>
      </c>
      <c r="J24" s="23"/>
      <c r="K24" s="22">
        <v>3.1</v>
      </c>
      <c r="L24" s="23"/>
      <c r="M24" s="22">
        <v>2.13</v>
      </c>
      <c r="N24" s="23"/>
      <c r="O24" s="22">
        <f>56/60</f>
        <v>0.93333333333333335</v>
      </c>
      <c r="P24" s="23"/>
      <c r="Q24" s="22">
        <f>35/60</f>
        <v>0.58333333333333337</v>
      </c>
      <c r="R24" s="23"/>
      <c r="S24" s="22">
        <f>38.01/60</f>
        <v>0.63349999999999995</v>
      </c>
      <c r="T24" s="23"/>
      <c r="U24" s="48">
        <v>0.53</v>
      </c>
      <c r="V24" s="49"/>
      <c r="W24" s="19">
        <v>0.89</v>
      </c>
      <c r="X24" s="22">
        <f>25.32/60</f>
        <v>0.42199999999999999</v>
      </c>
      <c r="Y24" s="23"/>
      <c r="Z24" s="22">
        <f>25/60</f>
        <v>0.41666666666666669</v>
      </c>
      <c r="AA24" s="23"/>
      <c r="AB24" s="22">
        <f>54/60</f>
        <v>0.9</v>
      </c>
      <c r="AC24" s="23"/>
      <c r="AD24" s="22">
        <f t="shared" si="1"/>
        <v>1.2315694444444445</v>
      </c>
      <c r="AE24" s="23"/>
      <c r="AG24" s="27">
        <v>5.5944444444444441</v>
      </c>
      <c r="AH24" s="28"/>
    </row>
    <row r="25" spans="1:34" x14ac:dyDescent="0.25">
      <c r="A25" s="2">
        <v>4</v>
      </c>
      <c r="B25" s="45" t="s">
        <v>27</v>
      </c>
      <c r="C25" s="46"/>
      <c r="D25" s="46"/>
      <c r="E25" s="46"/>
      <c r="F25" s="47"/>
      <c r="G25" s="22">
        <v>21</v>
      </c>
      <c r="H25" s="23"/>
      <c r="I25" s="22">
        <v>21</v>
      </c>
      <c r="J25" s="23"/>
      <c r="K25" s="22">
        <v>32</v>
      </c>
      <c r="L25" s="23"/>
      <c r="M25" s="22">
        <v>19</v>
      </c>
      <c r="N25" s="23"/>
      <c r="O25" s="22">
        <v>4</v>
      </c>
      <c r="P25" s="23"/>
      <c r="Q25" s="22">
        <v>7</v>
      </c>
      <c r="R25" s="23"/>
      <c r="S25" s="22">
        <v>5</v>
      </c>
      <c r="T25" s="23"/>
      <c r="U25" s="48">
        <v>3</v>
      </c>
      <c r="V25" s="49"/>
      <c r="W25" s="19">
        <v>5</v>
      </c>
      <c r="X25" s="22">
        <v>6</v>
      </c>
      <c r="Y25" s="23"/>
      <c r="Z25" s="22">
        <v>5</v>
      </c>
      <c r="AA25" s="23"/>
      <c r="AB25" s="22">
        <v>5</v>
      </c>
      <c r="AC25" s="23"/>
      <c r="AD25" s="22">
        <f t="shared" si="1"/>
        <v>11.083333333333334</v>
      </c>
      <c r="AE25" s="23"/>
      <c r="AG25" s="27">
        <v>3.3333333333333335</v>
      </c>
      <c r="AH25" s="28"/>
    </row>
    <row r="26" spans="1:34" x14ac:dyDescent="0.25">
      <c r="A26" s="3">
        <v>5</v>
      </c>
      <c r="B26" s="50" t="s">
        <v>28</v>
      </c>
      <c r="C26" s="50"/>
      <c r="D26" s="50"/>
      <c r="E26" s="50"/>
      <c r="F26" s="50"/>
      <c r="G26" s="22">
        <v>3.24</v>
      </c>
      <c r="H26" s="23"/>
      <c r="I26" s="48">
        <v>2.12</v>
      </c>
      <c r="J26" s="49"/>
      <c r="K26" s="22">
        <v>1.1299999999999999</v>
      </c>
      <c r="L26" s="23"/>
      <c r="M26" s="22">
        <v>2.34</v>
      </c>
      <c r="N26" s="23"/>
      <c r="O26" s="22">
        <f>43/60+2</f>
        <v>2.7166666666666668</v>
      </c>
      <c r="P26" s="23"/>
      <c r="Q26" s="22">
        <f>15/60+1</f>
        <v>1.25</v>
      </c>
      <c r="R26" s="23"/>
      <c r="S26" s="22">
        <f>49/60+1</f>
        <v>1.8166666666666667</v>
      </c>
      <c r="T26" s="23"/>
      <c r="U26" s="48">
        <v>3.67</v>
      </c>
      <c r="V26" s="49"/>
      <c r="W26" s="19">
        <v>4.21</v>
      </c>
      <c r="X26" s="22">
        <v>6</v>
      </c>
      <c r="Y26" s="23"/>
      <c r="Z26" s="22">
        <f>28/60+1</f>
        <v>1.4666666666666668</v>
      </c>
      <c r="AA26" s="23"/>
      <c r="AB26" s="22">
        <f>28/60+4</f>
        <v>4.4666666666666668</v>
      </c>
      <c r="AC26" s="23"/>
      <c r="AD26" s="22">
        <f t="shared" si="1"/>
        <v>2.8688888888888893</v>
      </c>
      <c r="AE26" s="23"/>
      <c r="AG26" s="27">
        <v>14.270000000000001</v>
      </c>
      <c r="AH26" s="28"/>
    </row>
    <row r="27" spans="1:34" ht="15" customHeight="1" x14ac:dyDescent="0.25">
      <c r="A27" s="2">
        <v>6</v>
      </c>
      <c r="B27" s="45" t="s">
        <v>29</v>
      </c>
      <c r="C27" s="46"/>
      <c r="D27" s="46"/>
      <c r="E27" s="46"/>
      <c r="F27" s="47"/>
      <c r="G27" s="22">
        <v>12</v>
      </c>
      <c r="H27" s="23"/>
      <c r="I27" s="48">
        <v>15</v>
      </c>
      <c r="J27" s="49"/>
      <c r="K27" s="22">
        <v>16</v>
      </c>
      <c r="L27" s="23"/>
      <c r="M27" s="22">
        <v>18</v>
      </c>
      <c r="N27" s="23"/>
      <c r="O27" s="22">
        <v>12</v>
      </c>
      <c r="P27" s="23"/>
      <c r="Q27" s="22">
        <v>5</v>
      </c>
      <c r="R27" s="23"/>
      <c r="S27" s="22">
        <v>10</v>
      </c>
      <c r="T27" s="23"/>
      <c r="U27" s="48">
        <v>13</v>
      </c>
      <c r="V27" s="49"/>
      <c r="W27" s="19">
        <v>15</v>
      </c>
      <c r="X27" s="22">
        <v>30</v>
      </c>
      <c r="Y27" s="23"/>
      <c r="Z27" s="22">
        <v>7</v>
      </c>
      <c r="AA27" s="23"/>
      <c r="AB27" s="22">
        <v>11</v>
      </c>
      <c r="AC27" s="23"/>
      <c r="AD27" s="22">
        <f t="shared" si="1"/>
        <v>13.666666666666666</v>
      </c>
      <c r="AE27" s="23"/>
      <c r="AG27" s="27">
        <v>5</v>
      </c>
      <c r="AH27" s="28"/>
    </row>
    <row r="28" spans="1:34" ht="13.5" customHeight="1" x14ac:dyDescent="0.25">
      <c r="A28" s="2">
        <v>7</v>
      </c>
      <c r="B28" s="45" t="s">
        <v>30</v>
      </c>
      <c r="C28" s="46"/>
      <c r="D28" s="46"/>
      <c r="E28" s="46"/>
      <c r="F28" s="47"/>
      <c r="G28" s="22">
        <v>4.0999999999999996</v>
      </c>
      <c r="H28" s="23"/>
      <c r="I28" s="48">
        <v>2.1</v>
      </c>
      <c r="J28" s="49"/>
      <c r="K28" s="22">
        <v>1.0900000000000001</v>
      </c>
      <c r="L28" s="23"/>
      <c r="M28" s="22">
        <v>1.0900000000000001</v>
      </c>
      <c r="N28" s="23"/>
      <c r="O28" s="22">
        <f>8/60+1</f>
        <v>1.1333333333333333</v>
      </c>
      <c r="P28" s="23"/>
      <c r="Q28" s="22">
        <f>41/60+1</f>
        <v>1.6833333333333333</v>
      </c>
      <c r="R28" s="23"/>
      <c r="S28" s="22">
        <v>2</v>
      </c>
      <c r="T28" s="23"/>
      <c r="U28" s="48">
        <v>4.16</v>
      </c>
      <c r="V28" s="49"/>
      <c r="W28" s="19">
        <v>3.63</v>
      </c>
      <c r="X28" s="22">
        <v>3.51</v>
      </c>
      <c r="Y28" s="23"/>
      <c r="Z28" s="22">
        <f>19/60+2</f>
        <v>2.3166666666666664</v>
      </c>
      <c r="AA28" s="23"/>
      <c r="AB28" s="22">
        <f>33/60+2</f>
        <v>2.5499999999999998</v>
      </c>
      <c r="AC28" s="23"/>
      <c r="AD28" s="22">
        <f t="shared" si="1"/>
        <v>2.4469444444444441</v>
      </c>
      <c r="AE28" s="23"/>
      <c r="AG28" s="27">
        <v>14.381111111111112</v>
      </c>
      <c r="AH28" s="28"/>
    </row>
    <row r="29" spans="1:34" x14ac:dyDescent="0.25">
      <c r="A29" s="2">
        <v>8</v>
      </c>
      <c r="B29" s="45" t="s">
        <v>31</v>
      </c>
      <c r="C29" s="46"/>
      <c r="D29" s="46"/>
      <c r="E29" s="46"/>
      <c r="F29" s="47"/>
      <c r="G29" s="22">
        <v>14</v>
      </c>
      <c r="H29" s="23"/>
      <c r="I29" s="48">
        <v>12</v>
      </c>
      <c r="J29" s="49"/>
      <c r="K29" s="22">
        <v>14</v>
      </c>
      <c r="L29" s="23"/>
      <c r="M29" s="22">
        <v>15</v>
      </c>
      <c r="N29" s="23"/>
      <c r="O29" s="22">
        <v>9</v>
      </c>
      <c r="P29" s="23"/>
      <c r="Q29" s="22">
        <v>8</v>
      </c>
      <c r="R29" s="23"/>
      <c r="S29" s="22">
        <v>12</v>
      </c>
      <c r="T29" s="23"/>
      <c r="U29" s="48">
        <v>10</v>
      </c>
      <c r="V29" s="49"/>
      <c r="W29" s="19">
        <v>8</v>
      </c>
      <c r="X29" s="22">
        <v>12</v>
      </c>
      <c r="Y29" s="23"/>
      <c r="Z29" s="22">
        <v>5</v>
      </c>
      <c r="AA29" s="23"/>
      <c r="AB29" s="22">
        <v>9</v>
      </c>
      <c r="AC29" s="23"/>
      <c r="AD29" s="22">
        <f t="shared" si="1"/>
        <v>10.666666666666666</v>
      </c>
      <c r="AE29" s="23"/>
      <c r="AG29" s="27">
        <v>3.8888888888888888</v>
      </c>
      <c r="AH29" s="28"/>
    </row>
    <row r="30" spans="1:34" x14ac:dyDescent="0.25">
      <c r="A30" s="3">
        <v>9</v>
      </c>
      <c r="B30" s="45" t="s">
        <v>32</v>
      </c>
      <c r="C30" s="46"/>
      <c r="D30" s="46"/>
      <c r="E30" s="46"/>
      <c r="F30" s="47"/>
      <c r="G30" s="22">
        <v>5.0999999999999996</v>
      </c>
      <c r="H30" s="23"/>
      <c r="I30" s="48">
        <v>2.13</v>
      </c>
      <c r="J30" s="49"/>
      <c r="K30" s="22">
        <v>1.99</v>
      </c>
      <c r="L30" s="23"/>
      <c r="M30" s="22">
        <v>2.09</v>
      </c>
      <c r="N30" s="23"/>
      <c r="O30" s="22">
        <f>45/60+1</f>
        <v>1.75</v>
      </c>
      <c r="P30" s="23"/>
      <c r="Q30" s="22">
        <f>37/60+1</f>
        <v>1.6166666666666667</v>
      </c>
      <c r="R30" s="23"/>
      <c r="S30" s="22">
        <f>50/60+1</f>
        <v>1.8333333333333335</v>
      </c>
      <c r="T30" s="23"/>
      <c r="U30" s="48">
        <v>1.53</v>
      </c>
      <c r="V30" s="49"/>
      <c r="W30" s="19">
        <v>1.71</v>
      </c>
      <c r="X30" s="22">
        <f>10.52/60</f>
        <v>0.17533333333333331</v>
      </c>
      <c r="Y30" s="23"/>
      <c r="Z30" s="22">
        <f>54/60+1</f>
        <v>1.9</v>
      </c>
      <c r="AA30" s="23"/>
      <c r="AB30" s="22">
        <f>54/60</f>
        <v>0.9</v>
      </c>
      <c r="AC30" s="23"/>
      <c r="AD30" s="22">
        <f t="shared" si="1"/>
        <v>1.8937777777777776</v>
      </c>
      <c r="AE30" s="23"/>
      <c r="AG30" s="27">
        <v>15.996666666666663</v>
      </c>
      <c r="AH30" s="28"/>
    </row>
    <row r="31" spans="1:34" x14ac:dyDescent="0.25">
      <c r="A31" s="2">
        <v>10</v>
      </c>
      <c r="B31" s="53" t="s">
        <v>33</v>
      </c>
      <c r="C31" s="53"/>
      <c r="D31" s="53"/>
      <c r="E31" s="53"/>
      <c r="F31" s="53"/>
      <c r="G31" s="22">
        <v>23</v>
      </c>
      <c r="H31" s="23"/>
      <c r="I31" s="48">
        <v>15</v>
      </c>
      <c r="J31" s="49"/>
      <c r="K31" s="22">
        <v>10</v>
      </c>
      <c r="L31" s="23"/>
      <c r="M31" s="22">
        <v>14</v>
      </c>
      <c r="N31" s="23"/>
      <c r="O31" s="22">
        <v>12</v>
      </c>
      <c r="P31" s="23"/>
      <c r="Q31" s="22">
        <v>7</v>
      </c>
      <c r="R31" s="23"/>
      <c r="S31" s="22">
        <v>12</v>
      </c>
      <c r="T31" s="23"/>
      <c r="U31" s="48">
        <v>7</v>
      </c>
      <c r="V31" s="49"/>
      <c r="W31" s="19">
        <v>9</v>
      </c>
      <c r="X31" s="22">
        <v>8</v>
      </c>
      <c r="Y31" s="23"/>
      <c r="Z31" s="22">
        <v>8</v>
      </c>
      <c r="AA31" s="23"/>
      <c r="AB31" s="22">
        <v>7</v>
      </c>
      <c r="AC31" s="23"/>
      <c r="AD31" s="22">
        <f t="shared" ref="AD31:AD35" si="2">AVERAGE(G31:AC31)</f>
        <v>11</v>
      </c>
      <c r="AE31" s="23"/>
      <c r="AG31" s="27">
        <v>4.2222222222222223</v>
      </c>
      <c r="AH31" s="28"/>
    </row>
    <row r="32" spans="1:34" ht="15.75" customHeight="1" x14ac:dyDescent="0.25">
      <c r="A32" s="2">
        <v>11</v>
      </c>
      <c r="B32" s="45" t="s">
        <v>34</v>
      </c>
      <c r="C32" s="46"/>
      <c r="D32" s="46"/>
      <c r="E32" s="46"/>
      <c r="F32" s="47"/>
      <c r="G32" s="22">
        <v>0.98</v>
      </c>
      <c r="H32" s="23"/>
      <c r="I32" s="48">
        <v>3.43</v>
      </c>
      <c r="J32" s="49"/>
      <c r="K32" s="22">
        <v>0.89</v>
      </c>
      <c r="L32" s="23"/>
      <c r="M32" s="22">
        <v>0.92100000000000004</v>
      </c>
      <c r="N32" s="23"/>
      <c r="O32" s="22">
        <f>32/60+1</f>
        <v>1.5333333333333332</v>
      </c>
      <c r="P32" s="23"/>
      <c r="Q32" s="22">
        <f>7/60+1</f>
        <v>1.1166666666666667</v>
      </c>
      <c r="R32" s="23"/>
      <c r="S32" s="22">
        <f>45/60</f>
        <v>0.75</v>
      </c>
      <c r="T32" s="23"/>
      <c r="U32" s="48">
        <v>1.08</v>
      </c>
      <c r="V32" s="49"/>
      <c r="W32" s="19">
        <v>1.02</v>
      </c>
      <c r="X32" s="22">
        <f>12/60</f>
        <v>0.2</v>
      </c>
      <c r="Y32" s="23"/>
      <c r="Z32" s="22">
        <v>1.3</v>
      </c>
      <c r="AA32" s="23"/>
      <c r="AB32" s="22">
        <f>55/60</f>
        <v>0.91666666666666663</v>
      </c>
      <c r="AC32" s="23"/>
      <c r="AD32" s="22">
        <f t="shared" si="2"/>
        <v>1.1781388888888888</v>
      </c>
      <c r="AE32" s="23"/>
      <c r="AG32" s="27">
        <v>6.7611111111111111</v>
      </c>
      <c r="AH32" s="28"/>
    </row>
    <row r="33" spans="1:34" ht="15.75" customHeight="1" x14ac:dyDescent="0.25">
      <c r="A33" s="2">
        <v>12</v>
      </c>
      <c r="B33" s="45" t="s">
        <v>35</v>
      </c>
      <c r="C33" s="46"/>
      <c r="D33" s="46"/>
      <c r="E33" s="46"/>
      <c r="F33" s="47"/>
      <c r="G33" s="22">
        <v>8</v>
      </c>
      <c r="H33" s="23"/>
      <c r="I33" s="61">
        <v>13</v>
      </c>
      <c r="J33" s="62"/>
      <c r="K33" s="22">
        <v>9</v>
      </c>
      <c r="L33" s="23"/>
      <c r="M33" s="22">
        <v>10</v>
      </c>
      <c r="N33" s="23"/>
      <c r="O33" s="22">
        <v>8</v>
      </c>
      <c r="P33" s="23"/>
      <c r="Q33" s="22">
        <v>8</v>
      </c>
      <c r="R33" s="23"/>
      <c r="S33" s="22">
        <v>8</v>
      </c>
      <c r="T33" s="23"/>
      <c r="U33" s="61">
        <v>6</v>
      </c>
      <c r="V33" s="62"/>
      <c r="W33" s="17">
        <v>5</v>
      </c>
      <c r="X33" s="22">
        <v>5</v>
      </c>
      <c r="Y33" s="23"/>
      <c r="Z33" s="22">
        <v>6</v>
      </c>
      <c r="AA33" s="23"/>
      <c r="AB33" s="22">
        <v>8</v>
      </c>
      <c r="AC33" s="23"/>
      <c r="AD33" s="22">
        <f t="shared" si="2"/>
        <v>7.833333333333333</v>
      </c>
      <c r="AE33" s="23"/>
      <c r="AG33" s="22">
        <v>3.8888888888888888</v>
      </c>
      <c r="AH33" s="23"/>
    </row>
    <row r="34" spans="1:34" ht="15.75" customHeight="1" x14ac:dyDescent="0.25">
      <c r="A34" s="2">
        <v>11</v>
      </c>
      <c r="B34" s="45" t="s">
        <v>36</v>
      </c>
      <c r="C34" s="46"/>
      <c r="D34" s="46"/>
      <c r="E34" s="46"/>
      <c r="F34" s="47"/>
      <c r="G34" s="22">
        <v>1.25</v>
      </c>
      <c r="H34" s="23"/>
      <c r="I34" s="61">
        <v>0.8</v>
      </c>
      <c r="J34" s="62"/>
      <c r="K34" s="22">
        <v>0.56000000000000005</v>
      </c>
      <c r="L34" s="23"/>
      <c r="M34" s="22">
        <v>2.12</v>
      </c>
      <c r="N34" s="23"/>
      <c r="O34" s="22">
        <f>1/60+1</f>
        <v>1.0166666666666666</v>
      </c>
      <c r="P34" s="23"/>
      <c r="Q34" s="22">
        <f>31/60+1</f>
        <v>1.5166666666666666</v>
      </c>
      <c r="R34" s="23"/>
      <c r="S34" s="22">
        <f>24/60</f>
        <v>0.4</v>
      </c>
      <c r="T34" s="23"/>
      <c r="U34" s="61">
        <v>1.37</v>
      </c>
      <c r="V34" s="62"/>
      <c r="W34" s="17">
        <v>0.88</v>
      </c>
      <c r="X34" s="22">
        <f>21/60</f>
        <v>0.35</v>
      </c>
      <c r="Y34" s="23"/>
      <c r="Z34" s="22">
        <f>57/60</f>
        <v>0.95</v>
      </c>
      <c r="AA34" s="23"/>
      <c r="AB34" s="22">
        <v>1.23</v>
      </c>
      <c r="AC34" s="23"/>
      <c r="AD34" s="22">
        <f t="shared" si="2"/>
        <v>1.0369444444444447</v>
      </c>
      <c r="AE34" s="23"/>
      <c r="AG34" s="22">
        <v>4.8488888888888892</v>
      </c>
      <c r="AH34" s="23"/>
    </row>
    <row r="35" spans="1:34" ht="15.75" customHeight="1" x14ac:dyDescent="0.25">
      <c r="A35" s="2">
        <v>12</v>
      </c>
      <c r="B35" s="45" t="s">
        <v>37</v>
      </c>
      <c r="C35" s="46"/>
      <c r="D35" s="46"/>
      <c r="E35" s="46"/>
      <c r="F35" s="47"/>
      <c r="G35" s="22">
        <v>1</v>
      </c>
      <c r="H35" s="23"/>
      <c r="I35" s="61">
        <v>3</v>
      </c>
      <c r="J35" s="62"/>
      <c r="K35" s="22">
        <v>7</v>
      </c>
      <c r="L35" s="23"/>
      <c r="M35" s="22">
        <v>9</v>
      </c>
      <c r="N35" s="23"/>
      <c r="O35" s="22">
        <v>7</v>
      </c>
      <c r="P35" s="23"/>
      <c r="Q35" s="22">
        <v>5</v>
      </c>
      <c r="R35" s="23"/>
      <c r="S35" s="22">
        <v>7</v>
      </c>
      <c r="T35" s="23"/>
      <c r="U35" s="61">
        <v>7</v>
      </c>
      <c r="V35" s="62"/>
      <c r="W35" s="17">
        <v>6</v>
      </c>
      <c r="X35" s="22">
        <v>8</v>
      </c>
      <c r="Y35" s="23"/>
      <c r="Z35" s="22">
        <v>4</v>
      </c>
      <c r="AA35" s="23"/>
      <c r="AB35" s="22">
        <v>6</v>
      </c>
      <c r="AC35" s="23"/>
      <c r="AD35" s="22">
        <f t="shared" si="2"/>
        <v>5.833333333333333</v>
      </c>
      <c r="AE35" s="23"/>
      <c r="AG35" s="22">
        <v>4.7777777777777777</v>
      </c>
      <c r="AH35" s="23"/>
    </row>
    <row r="36" spans="1:34" x14ac:dyDescent="0.25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"/>
      <c r="N36" s="10"/>
      <c r="O36" s="39"/>
      <c r="P36" s="39"/>
      <c r="Q36" s="33"/>
      <c r="R36" s="34"/>
      <c r="S36" s="33"/>
      <c r="T36" s="34"/>
      <c r="U36" s="68"/>
      <c r="V36" s="69"/>
      <c r="W36" s="14"/>
      <c r="X36" s="35"/>
      <c r="Y36" s="36"/>
      <c r="Z36" s="35"/>
      <c r="AA36" s="36"/>
      <c r="AB36" s="33"/>
      <c r="AC36" s="34"/>
      <c r="AD36" s="33"/>
      <c r="AE36" s="34"/>
    </row>
    <row r="37" spans="1:34" x14ac:dyDescent="0.25">
      <c r="A37" s="3">
        <v>1</v>
      </c>
      <c r="B37" s="58" t="s">
        <v>47</v>
      </c>
      <c r="C37" s="59"/>
      <c r="D37" s="59"/>
      <c r="E37" s="59"/>
      <c r="F37" s="60"/>
      <c r="G37" s="22">
        <v>0.9</v>
      </c>
      <c r="H37" s="23"/>
      <c r="I37" s="48">
        <v>0.45</v>
      </c>
      <c r="J37" s="49"/>
      <c r="K37" s="22">
        <v>3.24</v>
      </c>
      <c r="L37" s="23"/>
      <c r="M37" s="27">
        <v>2.13</v>
      </c>
      <c r="N37" s="28"/>
      <c r="O37" s="22">
        <v>0.34</v>
      </c>
      <c r="P37" s="23"/>
      <c r="Q37" s="22">
        <v>0.56000000000000005</v>
      </c>
      <c r="R37" s="23"/>
      <c r="S37" s="27">
        <v>2.3199999999999998</v>
      </c>
      <c r="T37" s="28"/>
      <c r="U37" s="48">
        <v>1.29</v>
      </c>
      <c r="V37" s="49"/>
      <c r="W37" s="18">
        <v>2.13</v>
      </c>
      <c r="X37" s="22">
        <v>2.46</v>
      </c>
      <c r="Y37" s="23"/>
      <c r="Z37" s="27">
        <v>1.98</v>
      </c>
      <c r="AA37" s="28"/>
      <c r="AB37" s="27">
        <v>1.26</v>
      </c>
      <c r="AC37" s="28"/>
      <c r="AD37" s="22">
        <f t="shared" ref="AD37:AD47" si="3">AVERAGE(G37:AC37)</f>
        <v>1.5883333333333336</v>
      </c>
      <c r="AE37" s="23"/>
    </row>
    <row r="38" spans="1:34" x14ac:dyDescent="0.25">
      <c r="A38" s="2">
        <v>2</v>
      </c>
      <c r="B38" s="53" t="s">
        <v>48</v>
      </c>
      <c r="C38" s="53"/>
      <c r="D38" s="53"/>
      <c r="E38" s="53"/>
      <c r="F38" s="53"/>
      <c r="G38" s="22">
        <v>9</v>
      </c>
      <c r="H38" s="23"/>
      <c r="I38" s="48">
        <v>4</v>
      </c>
      <c r="J38" s="49"/>
      <c r="K38" s="22">
        <v>20</v>
      </c>
      <c r="L38" s="23"/>
      <c r="M38" s="27">
        <v>19</v>
      </c>
      <c r="N38" s="28"/>
      <c r="O38" s="22">
        <v>4</v>
      </c>
      <c r="P38" s="23"/>
      <c r="Q38" s="22">
        <v>5</v>
      </c>
      <c r="R38" s="23"/>
      <c r="S38" s="27">
        <v>6</v>
      </c>
      <c r="T38" s="28"/>
      <c r="U38" s="48">
        <v>8</v>
      </c>
      <c r="V38" s="49"/>
      <c r="W38" s="18">
        <v>9</v>
      </c>
      <c r="X38" s="22">
        <v>10</v>
      </c>
      <c r="Y38" s="23"/>
      <c r="Z38" s="22">
        <v>14</v>
      </c>
      <c r="AA38" s="23"/>
      <c r="AB38" s="22">
        <v>15</v>
      </c>
      <c r="AC38" s="23"/>
      <c r="AD38" s="22">
        <f t="shared" si="3"/>
        <v>10.25</v>
      </c>
      <c r="AE38" s="23"/>
    </row>
    <row r="39" spans="1:34" x14ac:dyDescent="0.25">
      <c r="A39" s="2">
        <v>3</v>
      </c>
      <c r="B39" s="45" t="s">
        <v>49</v>
      </c>
      <c r="C39" s="46"/>
      <c r="D39" s="46"/>
      <c r="E39" s="46"/>
      <c r="F39" s="47"/>
      <c r="G39" s="22">
        <v>1.45</v>
      </c>
      <c r="H39" s="23"/>
      <c r="I39" s="48">
        <v>0.9</v>
      </c>
      <c r="J39" s="49"/>
      <c r="K39" s="22">
        <v>1.23</v>
      </c>
      <c r="L39" s="23"/>
      <c r="M39" s="27">
        <v>1.24</v>
      </c>
      <c r="N39" s="28"/>
      <c r="O39" s="22">
        <v>0.89</v>
      </c>
      <c r="P39" s="23"/>
      <c r="Q39" s="22">
        <v>0.9</v>
      </c>
      <c r="R39" s="23"/>
      <c r="S39" s="27">
        <v>0.89</v>
      </c>
      <c r="T39" s="28"/>
      <c r="U39" s="48">
        <v>0.98</v>
      </c>
      <c r="V39" s="49"/>
      <c r="W39" s="18">
        <v>1.28</v>
      </c>
      <c r="X39" s="22">
        <v>1.89</v>
      </c>
      <c r="Y39" s="23"/>
      <c r="Z39" s="22">
        <v>1.35</v>
      </c>
      <c r="AA39" s="23"/>
      <c r="AB39" s="22">
        <v>1.68</v>
      </c>
      <c r="AC39" s="23"/>
      <c r="AD39" s="22">
        <f t="shared" si="3"/>
        <v>1.2233333333333334</v>
      </c>
      <c r="AE39" s="23"/>
    </row>
    <row r="40" spans="1:34" x14ac:dyDescent="0.25">
      <c r="A40" s="2">
        <v>4</v>
      </c>
      <c r="B40" s="45" t="s">
        <v>50</v>
      </c>
      <c r="C40" s="46"/>
      <c r="D40" s="46"/>
      <c r="E40" s="46"/>
      <c r="F40" s="47"/>
      <c r="G40" s="22">
        <v>13</v>
      </c>
      <c r="H40" s="23"/>
      <c r="I40" s="48">
        <v>4</v>
      </c>
      <c r="J40" s="49"/>
      <c r="K40" s="22">
        <v>10</v>
      </c>
      <c r="L40" s="23"/>
      <c r="M40" s="27">
        <v>12</v>
      </c>
      <c r="N40" s="28"/>
      <c r="O40" s="22">
        <v>4</v>
      </c>
      <c r="P40" s="23"/>
      <c r="Q40" s="22">
        <v>6</v>
      </c>
      <c r="R40" s="23"/>
      <c r="S40" s="27">
        <v>6</v>
      </c>
      <c r="T40" s="28"/>
      <c r="U40" s="48">
        <v>8</v>
      </c>
      <c r="V40" s="49"/>
      <c r="W40" s="18">
        <v>9</v>
      </c>
      <c r="X40" s="22">
        <v>13</v>
      </c>
      <c r="Y40" s="23"/>
      <c r="Z40" s="22">
        <v>14</v>
      </c>
      <c r="AA40" s="23"/>
      <c r="AB40" s="22">
        <v>16</v>
      </c>
      <c r="AC40" s="23"/>
      <c r="AD40" s="22">
        <f t="shared" si="3"/>
        <v>9.5833333333333339</v>
      </c>
      <c r="AE40" s="23"/>
    </row>
    <row r="41" spans="1:34" x14ac:dyDescent="0.25">
      <c r="A41" s="3">
        <v>5</v>
      </c>
      <c r="B41" s="50" t="s">
        <v>53</v>
      </c>
      <c r="C41" s="50"/>
      <c r="D41" s="50"/>
      <c r="E41" s="50"/>
      <c r="F41" s="50"/>
      <c r="G41" s="22">
        <v>4.32</v>
      </c>
      <c r="H41" s="23"/>
      <c r="I41" s="48">
        <v>5.6</v>
      </c>
      <c r="J41" s="49"/>
      <c r="K41" s="22">
        <v>3.21</v>
      </c>
      <c r="L41" s="23"/>
      <c r="M41" s="27">
        <v>2.12</v>
      </c>
      <c r="N41" s="28"/>
      <c r="O41" s="22">
        <v>3.45</v>
      </c>
      <c r="P41" s="23"/>
      <c r="Q41" s="22">
        <v>3.51</v>
      </c>
      <c r="R41" s="23"/>
      <c r="S41" s="27">
        <v>4.21</v>
      </c>
      <c r="T41" s="28"/>
      <c r="U41" s="48">
        <v>3.12</v>
      </c>
      <c r="V41" s="49"/>
      <c r="W41" s="18">
        <v>2.13</v>
      </c>
      <c r="X41" s="22">
        <v>2.95</v>
      </c>
      <c r="Y41" s="23"/>
      <c r="Z41" s="22">
        <v>1.1399999999999999</v>
      </c>
      <c r="AA41" s="23"/>
      <c r="AB41" s="22">
        <v>1.98</v>
      </c>
      <c r="AC41" s="23"/>
      <c r="AD41" s="22">
        <f t="shared" si="3"/>
        <v>3.145</v>
      </c>
      <c r="AE41" s="23"/>
    </row>
    <row r="42" spans="1:34" ht="15" customHeight="1" x14ac:dyDescent="0.25">
      <c r="A42" s="2">
        <v>6</v>
      </c>
      <c r="B42" s="45" t="s">
        <v>54</v>
      </c>
      <c r="C42" s="46"/>
      <c r="D42" s="46"/>
      <c r="E42" s="46"/>
      <c r="F42" s="47"/>
      <c r="G42" s="22">
        <v>18</v>
      </c>
      <c r="H42" s="23"/>
      <c r="I42" s="48">
        <v>19</v>
      </c>
      <c r="J42" s="49"/>
      <c r="K42" s="22">
        <v>23</v>
      </c>
      <c r="L42" s="23"/>
      <c r="M42" s="27">
        <v>15</v>
      </c>
      <c r="N42" s="28"/>
      <c r="O42" s="22">
        <v>6</v>
      </c>
      <c r="P42" s="23"/>
      <c r="Q42" s="22">
        <v>7</v>
      </c>
      <c r="R42" s="23"/>
      <c r="S42" s="27">
        <v>20</v>
      </c>
      <c r="T42" s="28"/>
      <c r="U42" s="48">
        <v>14</v>
      </c>
      <c r="V42" s="49"/>
      <c r="W42" s="18">
        <v>15</v>
      </c>
      <c r="X42" s="22">
        <v>20</v>
      </c>
      <c r="Y42" s="23"/>
      <c r="Z42" s="22">
        <v>14</v>
      </c>
      <c r="AA42" s="23"/>
      <c r="AB42" s="22">
        <v>14</v>
      </c>
      <c r="AC42" s="23"/>
      <c r="AD42" s="22">
        <f t="shared" si="3"/>
        <v>15.416666666666666</v>
      </c>
      <c r="AE42" s="23"/>
    </row>
    <row r="43" spans="1:34" ht="13.5" customHeight="1" x14ac:dyDescent="0.25">
      <c r="A43" s="2">
        <v>7</v>
      </c>
      <c r="B43" s="45" t="s">
        <v>51</v>
      </c>
      <c r="C43" s="46"/>
      <c r="D43" s="46"/>
      <c r="E43" s="46"/>
      <c r="F43" s="47"/>
      <c r="G43" s="22">
        <v>2.13</v>
      </c>
      <c r="H43" s="23"/>
      <c r="I43" s="48">
        <v>2.34</v>
      </c>
      <c r="J43" s="49"/>
      <c r="K43" s="22">
        <v>1.25</v>
      </c>
      <c r="L43" s="23"/>
      <c r="M43" s="27">
        <v>1.1200000000000001</v>
      </c>
      <c r="N43" s="28"/>
      <c r="O43" s="22">
        <v>2.34</v>
      </c>
      <c r="P43" s="23"/>
      <c r="Q43" s="22">
        <v>3.12</v>
      </c>
      <c r="R43" s="23"/>
      <c r="S43" s="27">
        <v>2.13</v>
      </c>
      <c r="T43" s="28"/>
      <c r="U43" s="48">
        <v>2.14</v>
      </c>
      <c r="V43" s="49"/>
      <c r="W43" s="18">
        <v>2.94</v>
      </c>
      <c r="X43" s="22">
        <v>1.29</v>
      </c>
      <c r="Y43" s="23"/>
      <c r="Z43" s="22">
        <v>2.14</v>
      </c>
      <c r="AA43" s="23"/>
      <c r="AB43" s="22">
        <v>2.14</v>
      </c>
      <c r="AC43" s="23"/>
      <c r="AD43" s="22">
        <f t="shared" si="3"/>
        <v>2.0900000000000003</v>
      </c>
      <c r="AE43" s="23"/>
    </row>
    <row r="44" spans="1:34" x14ac:dyDescent="0.25">
      <c r="A44" s="2">
        <v>8</v>
      </c>
      <c r="B44" s="45" t="s">
        <v>52</v>
      </c>
      <c r="C44" s="46"/>
      <c r="D44" s="46"/>
      <c r="E44" s="46"/>
      <c r="F44" s="47"/>
      <c r="G44" s="22">
        <v>7</v>
      </c>
      <c r="H44" s="23"/>
      <c r="I44" s="48">
        <v>5</v>
      </c>
      <c r="J44" s="49"/>
      <c r="K44" s="22">
        <v>7</v>
      </c>
      <c r="L44" s="23"/>
      <c r="M44" s="27">
        <v>9</v>
      </c>
      <c r="N44" s="28"/>
      <c r="O44" s="22">
        <v>4</v>
      </c>
      <c r="P44" s="23"/>
      <c r="Q44" s="22">
        <v>9</v>
      </c>
      <c r="R44" s="23"/>
      <c r="S44" s="27">
        <v>10</v>
      </c>
      <c r="T44" s="28"/>
      <c r="U44" s="48">
        <v>13</v>
      </c>
      <c r="V44" s="49"/>
      <c r="W44" s="18">
        <v>12</v>
      </c>
      <c r="X44" s="22">
        <v>14</v>
      </c>
      <c r="Y44" s="23"/>
      <c r="Z44" s="22">
        <v>16</v>
      </c>
      <c r="AA44" s="23"/>
      <c r="AB44" s="22">
        <v>15</v>
      </c>
      <c r="AC44" s="23"/>
      <c r="AD44" s="22">
        <f t="shared" si="3"/>
        <v>10.083333333333334</v>
      </c>
      <c r="AE44" s="23"/>
    </row>
    <row r="45" spans="1:34" x14ac:dyDescent="0.25">
      <c r="A45" s="64" t="s">
        <v>15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7"/>
      <c r="N45" s="8"/>
      <c r="O45" s="25"/>
      <c r="P45" s="67"/>
      <c r="Q45" s="24"/>
      <c r="R45" s="25"/>
      <c r="S45" s="24"/>
      <c r="T45" s="25"/>
      <c r="U45" s="24"/>
      <c r="V45" s="25"/>
      <c r="W45" s="7"/>
      <c r="X45" s="29"/>
      <c r="Y45" s="30"/>
      <c r="Z45" s="29"/>
      <c r="AA45" s="30"/>
      <c r="AB45" s="24"/>
      <c r="AC45" s="25"/>
      <c r="AD45" s="24"/>
      <c r="AE45" s="25"/>
      <c r="AG45" s="24"/>
      <c r="AH45" s="25"/>
    </row>
    <row r="46" spans="1:34" x14ac:dyDescent="0.25">
      <c r="A46" s="2">
        <v>1</v>
      </c>
      <c r="B46" s="45" t="s">
        <v>39</v>
      </c>
      <c r="C46" s="46"/>
      <c r="D46" s="46"/>
      <c r="E46" s="46"/>
      <c r="F46" s="47"/>
      <c r="G46" s="22">
        <v>5</v>
      </c>
      <c r="H46" s="23"/>
      <c r="I46" s="22">
        <v>6</v>
      </c>
      <c r="J46" s="23"/>
      <c r="K46" s="22">
        <v>6</v>
      </c>
      <c r="L46" s="23"/>
      <c r="M46" s="22">
        <v>7</v>
      </c>
      <c r="N46" s="23"/>
      <c r="O46" s="22">
        <v>5</v>
      </c>
      <c r="P46" s="23"/>
      <c r="Q46" s="22">
        <v>4</v>
      </c>
      <c r="R46" s="23"/>
      <c r="S46" s="22">
        <v>2</v>
      </c>
      <c r="T46" s="23"/>
      <c r="U46" s="22">
        <v>2</v>
      </c>
      <c r="V46" s="23"/>
      <c r="W46" s="6">
        <v>3</v>
      </c>
      <c r="X46" s="41">
        <v>1</v>
      </c>
      <c r="Y46" s="42"/>
      <c r="Z46" s="41">
        <v>3</v>
      </c>
      <c r="AA46" s="42"/>
      <c r="AB46" s="22">
        <v>5</v>
      </c>
      <c r="AC46" s="23"/>
      <c r="AD46" s="22">
        <f t="shared" si="3"/>
        <v>4.083333333333333</v>
      </c>
      <c r="AE46" s="23"/>
      <c r="AG46" s="22">
        <v>5.1111111111111107</v>
      </c>
      <c r="AH46" s="23"/>
    </row>
    <row r="47" spans="1:34" x14ac:dyDescent="0.25">
      <c r="A47" s="2">
        <v>2</v>
      </c>
      <c r="B47" s="45" t="s">
        <v>38</v>
      </c>
      <c r="C47" s="46"/>
      <c r="D47" s="46"/>
      <c r="E47" s="46"/>
      <c r="F47" s="47"/>
      <c r="G47" s="22">
        <v>1</v>
      </c>
      <c r="H47" s="23"/>
      <c r="I47" s="22">
        <v>1</v>
      </c>
      <c r="J47" s="23"/>
      <c r="K47" s="22">
        <v>1</v>
      </c>
      <c r="L47" s="23"/>
      <c r="M47" s="22">
        <v>1</v>
      </c>
      <c r="N47" s="23"/>
      <c r="O47" s="22">
        <v>1</v>
      </c>
      <c r="P47" s="23"/>
      <c r="Q47" s="22">
        <v>1</v>
      </c>
      <c r="R47" s="23"/>
      <c r="S47" s="22">
        <v>1</v>
      </c>
      <c r="T47" s="23"/>
      <c r="U47" s="22">
        <v>1</v>
      </c>
      <c r="V47" s="23"/>
      <c r="W47" s="6">
        <v>1</v>
      </c>
      <c r="X47" s="41">
        <v>1</v>
      </c>
      <c r="Y47" s="42"/>
      <c r="Z47" s="22">
        <v>1</v>
      </c>
      <c r="AA47" s="23"/>
      <c r="AB47" s="22">
        <v>1</v>
      </c>
      <c r="AC47" s="23"/>
      <c r="AD47" s="22">
        <f t="shared" si="3"/>
        <v>1</v>
      </c>
      <c r="AE47" s="23"/>
      <c r="AG47" s="22">
        <v>2.1111111111111112</v>
      </c>
      <c r="AH47" s="23"/>
    </row>
    <row r="48" spans="1:34" x14ac:dyDescent="0.25">
      <c r="A48" s="1"/>
      <c r="B48" s="1"/>
      <c r="C48" s="1"/>
      <c r="D48" s="1"/>
      <c r="E48" s="1"/>
      <c r="F48" s="1"/>
      <c r="K48" s="4"/>
      <c r="L48" s="4"/>
      <c r="M48" s="4"/>
      <c r="N48" s="4"/>
      <c r="X48" s="4"/>
      <c r="Y48" s="4"/>
      <c r="Z48" s="4"/>
      <c r="AA48" s="4"/>
    </row>
    <row r="49" spans="1:27" x14ac:dyDescent="0.25">
      <c r="A49" s="1"/>
      <c r="B49" s="1"/>
      <c r="C49" s="1"/>
      <c r="D49" s="1"/>
      <c r="E49" s="1"/>
      <c r="F49" s="1"/>
      <c r="K49" s="4"/>
      <c r="L49" s="4"/>
      <c r="M49" s="4"/>
      <c r="N49" s="4"/>
      <c r="X49" s="4"/>
      <c r="Y49" s="4"/>
      <c r="Z49" s="4"/>
      <c r="AA49" s="4"/>
    </row>
    <row r="50" spans="1:27" x14ac:dyDescent="0.25">
      <c r="A50" s="1"/>
      <c r="B50" s="1"/>
      <c r="C50" s="1"/>
      <c r="D50" s="1"/>
      <c r="E50" s="1"/>
      <c r="F50" s="1"/>
      <c r="K50" s="4"/>
      <c r="L50" s="4"/>
      <c r="M50" s="4"/>
      <c r="N50" s="4"/>
      <c r="X50" s="4"/>
      <c r="Y50" s="4"/>
      <c r="Z50" s="4"/>
      <c r="AA50" s="4"/>
    </row>
    <row r="51" spans="1:27" x14ac:dyDescent="0.25">
      <c r="A51" s="1"/>
      <c r="B51" s="1"/>
      <c r="C51" s="1"/>
      <c r="D51" s="1"/>
      <c r="E51" s="1"/>
      <c r="F51" s="1"/>
      <c r="K51" s="4"/>
      <c r="L51" s="4"/>
      <c r="M51" s="4"/>
      <c r="N51" s="4"/>
      <c r="X51" s="4"/>
      <c r="Y51" s="4"/>
      <c r="Z51" s="4"/>
      <c r="AA51" s="4"/>
    </row>
    <row r="52" spans="1:27" x14ac:dyDescent="0.25">
      <c r="A52" s="1"/>
      <c r="B52" s="1"/>
      <c r="C52" s="1"/>
      <c r="D52" s="1"/>
      <c r="E52" s="1"/>
      <c r="F52" s="1"/>
      <c r="K52" s="4"/>
      <c r="L52" s="4"/>
      <c r="M52" s="4"/>
      <c r="N52" s="4"/>
      <c r="X52" s="4"/>
      <c r="Y52" s="4"/>
      <c r="Z52" s="4"/>
      <c r="AA52" s="4"/>
    </row>
    <row r="53" spans="1:27" x14ac:dyDescent="0.25">
      <c r="A53" s="1"/>
      <c r="B53" s="1"/>
      <c r="C53" s="1"/>
      <c r="D53" s="1"/>
      <c r="E53" s="1"/>
      <c r="F53" s="1"/>
      <c r="K53" s="4"/>
      <c r="L53" s="4"/>
      <c r="M53" s="4"/>
      <c r="N53" s="4"/>
      <c r="X53" s="4"/>
      <c r="Y53" s="4"/>
      <c r="Z53" s="4"/>
      <c r="AA53" s="4"/>
    </row>
    <row r="54" spans="1:27" x14ac:dyDescent="0.25">
      <c r="A54" s="1"/>
      <c r="B54" s="1"/>
      <c r="C54" s="1"/>
      <c r="D54" s="1"/>
      <c r="E54" s="1"/>
      <c r="F54" s="1"/>
      <c r="K54" s="4"/>
      <c r="L54" s="4"/>
      <c r="M54" s="4"/>
      <c r="N54" s="4"/>
      <c r="X54" s="4"/>
      <c r="Y54" s="4"/>
      <c r="Z54" s="4"/>
      <c r="AA54" s="4"/>
    </row>
    <row r="55" spans="1:27" x14ac:dyDescent="0.25">
      <c r="A55" s="1"/>
      <c r="B55" s="1"/>
      <c r="C55" s="1"/>
      <c r="D55" s="1"/>
      <c r="E55" s="1"/>
      <c r="F55" s="1"/>
      <c r="K55" s="4"/>
      <c r="L55" s="4"/>
      <c r="M55" s="4"/>
      <c r="N55" s="4"/>
      <c r="X55" s="4"/>
      <c r="Y55" s="4"/>
      <c r="Z55" s="4"/>
      <c r="AA55" s="4"/>
    </row>
    <row r="56" spans="1:27" x14ac:dyDescent="0.25">
      <c r="A56" s="1"/>
      <c r="B56" s="1"/>
      <c r="C56" s="1"/>
      <c r="D56" s="1"/>
      <c r="E56" s="1"/>
      <c r="F56" s="1"/>
      <c r="K56" s="4"/>
      <c r="L56" s="4"/>
      <c r="M56" s="4"/>
      <c r="N56" s="4"/>
      <c r="X56" s="4"/>
      <c r="Y56" s="4"/>
      <c r="Z56" s="4"/>
      <c r="AA56" s="4"/>
    </row>
    <row r="57" spans="1:27" x14ac:dyDescent="0.25">
      <c r="A57" s="1"/>
      <c r="B57" s="1"/>
      <c r="C57" s="1"/>
      <c r="D57" s="1"/>
      <c r="E57" s="1"/>
      <c r="F57" s="1"/>
      <c r="K57" s="4"/>
      <c r="L57" s="4"/>
      <c r="M57" s="4"/>
      <c r="N57" s="4"/>
      <c r="X57" s="4"/>
      <c r="Y57" s="4"/>
      <c r="Z57" s="4"/>
      <c r="AA57" s="4"/>
    </row>
    <row r="58" spans="1:27" x14ac:dyDescent="0.25">
      <c r="A58" s="1"/>
      <c r="B58" s="1"/>
      <c r="C58" s="1"/>
      <c r="D58" s="1"/>
      <c r="E58" s="1"/>
      <c r="F58" s="1"/>
      <c r="K58" s="4"/>
      <c r="L58" s="4"/>
      <c r="M58" s="4"/>
      <c r="N58" s="4"/>
      <c r="X58" s="4"/>
      <c r="Y58" s="4"/>
      <c r="Z58" s="4"/>
      <c r="AA58" s="4"/>
    </row>
    <row r="59" spans="1:27" x14ac:dyDescent="0.25">
      <c r="A59" s="1"/>
      <c r="B59" s="1"/>
      <c r="C59" s="1"/>
      <c r="D59" s="1"/>
      <c r="E59" s="1"/>
      <c r="F59" s="1"/>
      <c r="K59" s="4"/>
      <c r="L59" s="4"/>
      <c r="M59" s="4"/>
      <c r="N59" s="4"/>
      <c r="X59" s="4"/>
      <c r="Y59" s="4"/>
      <c r="Z59" s="4"/>
      <c r="AA59" s="4"/>
    </row>
    <row r="60" spans="1:27" x14ac:dyDescent="0.25">
      <c r="A60" s="1"/>
      <c r="B60" s="1"/>
      <c r="C60" s="1"/>
      <c r="D60" s="1"/>
      <c r="E60" s="1"/>
      <c r="F60" s="1"/>
      <c r="K60" s="4"/>
      <c r="L60" s="4"/>
      <c r="M60" s="4"/>
      <c r="N60" s="4"/>
      <c r="X60" s="4"/>
      <c r="Y60" s="4"/>
      <c r="Z60" s="4"/>
      <c r="AA60" s="4"/>
    </row>
    <row r="61" spans="1:27" x14ac:dyDescent="0.25">
      <c r="A61" s="1"/>
      <c r="B61" s="1"/>
      <c r="C61" s="1"/>
      <c r="D61" s="1"/>
      <c r="E61" s="1"/>
      <c r="F61" s="1"/>
      <c r="K61" s="4"/>
      <c r="L61" s="4"/>
      <c r="M61" s="4"/>
      <c r="N61" s="4"/>
      <c r="X61" s="4"/>
      <c r="Y61" s="4"/>
      <c r="Z61" s="4"/>
      <c r="AA61" s="4"/>
    </row>
    <row r="62" spans="1:27" x14ac:dyDescent="0.25">
      <c r="A62" s="1"/>
      <c r="B62" s="1"/>
      <c r="C62" s="1"/>
      <c r="D62" s="1"/>
      <c r="E62" s="1"/>
      <c r="F62" s="1"/>
      <c r="K62" s="4"/>
      <c r="L62" s="4"/>
      <c r="M62" s="4"/>
      <c r="N62" s="4"/>
      <c r="X62" s="4"/>
      <c r="Y62" s="4"/>
      <c r="Z62" s="4"/>
      <c r="AA62" s="4"/>
    </row>
    <row r="63" spans="1:27" x14ac:dyDescent="0.25">
      <c r="A63" s="1"/>
      <c r="B63" s="1"/>
      <c r="C63" s="1"/>
      <c r="D63" s="1"/>
      <c r="E63" s="1"/>
      <c r="F63" s="1"/>
      <c r="K63" s="4"/>
      <c r="L63" s="4"/>
      <c r="M63" s="4"/>
      <c r="N63" s="4"/>
      <c r="X63" s="4"/>
      <c r="Y63" s="4"/>
      <c r="Z63" s="4"/>
      <c r="AA63" s="4"/>
    </row>
    <row r="64" spans="1:27" x14ac:dyDescent="0.25">
      <c r="A64" s="1"/>
      <c r="B64" s="1"/>
      <c r="C64" s="1"/>
      <c r="D64" s="1"/>
      <c r="E64" s="1"/>
      <c r="F64" s="1"/>
      <c r="K64" s="4"/>
      <c r="L64" s="4"/>
      <c r="M64" s="4"/>
      <c r="N64" s="4"/>
      <c r="X64" s="4"/>
      <c r="Y64" s="4"/>
      <c r="Z64" s="4"/>
      <c r="AA64" s="4"/>
    </row>
    <row r="65" spans="1:27" x14ac:dyDescent="0.25">
      <c r="A65" s="1"/>
      <c r="B65" s="1"/>
      <c r="C65" s="1"/>
      <c r="D65" s="1"/>
      <c r="E65" s="1"/>
      <c r="F65" s="1"/>
      <c r="K65" s="4"/>
      <c r="L65" s="4"/>
      <c r="M65" s="4"/>
      <c r="N65" s="4"/>
      <c r="X65" s="4"/>
      <c r="Y65" s="4"/>
      <c r="Z65" s="4"/>
      <c r="AA65" s="4"/>
    </row>
    <row r="66" spans="1:27" x14ac:dyDescent="0.25">
      <c r="A66" s="1"/>
      <c r="B66" s="1"/>
      <c r="C66" s="1"/>
      <c r="D66" s="1"/>
      <c r="E66" s="1"/>
      <c r="F66" s="1"/>
      <c r="K66" s="4"/>
      <c r="L66" s="4"/>
      <c r="M66" s="4"/>
      <c r="N66" s="4"/>
      <c r="X66" s="4"/>
      <c r="Y66" s="4"/>
      <c r="Z66" s="4"/>
      <c r="AA66" s="4"/>
    </row>
    <row r="67" spans="1:27" x14ac:dyDescent="0.25">
      <c r="A67" s="1"/>
      <c r="B67" s="1"/>
      <c r="C67" s="1"/>
      <c r="D67" s="1"/>
      <c r="E67" s="1"/>
      <c r="F67" s="1"/>
      <c r="K67" s="4"/>
      <c r="L67" s="4"/>
      <c r="M67" s="4"/>
      <c r="N67" s="4"/>
      <c r="X67" s="4"/>
      <c r="Y67" s="4"/>
      <c r="Z67" s="4"/>
      <c r="AA67" s="4"/>
    </row>
    <row r="68" spans="1:27" x14ac:dyDescent="0.25">
      <c r="A68" s="1"/>
      <c r="B68" s="1"/>
      <c r="C68" s="1"/>
      <c r="D68" s="1"/>
      <c r="E68" s="1"/>
      <c r="F68" s="1"/>
      <c r="K68" s="4"/>
      <c r="L68" s="4"/>
      <c r="M68" s="4"/>
      <c r="N68" s="4"/>
      <c r="X68" s="4"/>
      <c r="Y68" s="4"/>
      <c r="Z68" s="4"/>
      <c r="AA68" s="4"/>
    </row>
    <row r="69" spans="1:27" x14ac:dyDescent="0.25">
      <c r="A69" s="1"/>
      <c r="B69" s="1"/>
      <c r="C69" s="1"/>
      <c r="D69" s="1"/>
      <c r="E69" s="1"/>
      <c r="F69" s="1"/>
      <c r="K69" s="4"/>
      <c r="L69" s="4"/>
      <c r="M69" s="4"/>
      <c r="N69" s="4"/>
      <c r="X69" s="4"/>
      <c r="Y69" s="4"/>
      <c r="Z69" s="4"/>
      <c r="AA69" s="4"/>
    </row>
    <row r="70" spans="1:27" x14ac:dyDescent="0.25">
      <c r="A70" s="1"/>
      <c r="B70" s="1"/>
      <c r="C70" s="1"/>
      <c r="D70" s="1"/>
      <c r="E70" s="1"/>
      <c r="F70" s="1"/>
      <c r="K70" s="4"/>
      <c r="L70" s="4"/>
      <c r="M70" s="4"/>
      <c r="N70" s="4"/>
      <c r="X70" s="4"/>
      <c r="Y70" s="4"/>
      <c r="Z70" s="4"/>
      <c r="AA70" s="4"/>
    </row>
    <row r="71" spans="1:27" x14ac:dyDescent="0.25">
      <c r="A71" s="1"/>
      <c r="B71" s="1"/>
      <c r="C71" s="1"/>
      <c r="D71" s="1"/>
      <c r="E71" s="1"/>
      <c r="F71" s="1"/>
      <c r="K71" s="4"/>
      <c r="L71" s="4"/>
      <c r="M71" s="4"/>
      <c r="N71" s="4"/>
      <c r="X71" s="4"/>
      <c r="Y71" s="4"/>
      <c r="Z71" s="4"/>
      <c r="AA71" s="4"/>
    </row>
    <row r="72" spans="1:27" x14ac:dyDescent="0.25">
      <c r="A72" s="1"/>
      <c r="B72" s="1"/>
      <c r="C72" s="1"/>
      <c r="D72" s="1"/>
      <c r="E72" s="1"/>
      <c r="F72" s="1"/>
      <c r="K72" s="4"/>
      <c r="L72" s="4"/>
      <c r="M72" s="4"/>
      <c r="N72" s="4"/>
      <c r="X72" s="4"/>
      <c r="Y72" s="4"/>
      <c r="Z72" s="4"/>
      <c r="AA72" s="4"/>
    </row>
    <row r="73" spans="1:27" x14ac:dyDescent="0.25">
      <c r="A73" s="1"/>
      <c r="B73" s="1"/>
      <c r="C73" s="1"/>
      <c r="D73" s="1"/>
      <c r="E73" s="1"/>
      <c r="F73" s="1"/>
      <c r="K73" s="4"/>
      <c r="L73" s="4"/>
      <c r="M73" s="4"/>
      <c r="N73" s="4"/>
      <c r="X73" s="4"/>
      <c r="Y73" s="4"/>
      <c r="Z73" s="4"/>
      <c r="AA73" s="4"/>
    </row>
    <row r="74" spans="1:27" x14ac:dyDescent="0.25">
      <c r="A74" s="1"/>
      <c r="B74" s="1"/>
      <c r="C74" s="1"/>
      <c r="D74" s="1"/>
      <c r="E74" s="1"/>
      <c r="F74" s="1"/>
      <c r="K74" s="4"/>
      <c r="L74" s="4"/>
      <c r="M74" s="4"/>
      <c r="N74" s="4"/>
      <c r="X74" s="4"/>
      <c r="Y74" s="4"/>
      <c r="Z74" s="4"/>
      <c r="AA74" s="4"/>
    </row>
    <row r="75" spans="1:27" x14ac:dyDescent="0.25">
      <c r="A75" s="1"/>
      <c r="B75" s="1"/>
      <c r="C75" s="1"/>
      <c r="D75" s="1"/>
      <c r="E75" s="1"/>
      <c r="F75" s="1"/>
      <c r="K75" s="4"/>
      <c r="L75" s="4"/>
      <c r="M75" s="4"/>
      <c r="N75" s="4"/>
      <c r="X75" s="4"/>
      <c r="Y75" s="4"/>
      <c r="Z75" s="4"/>
      <c r="AA75" s="4"/>
    </row>
    <row r="76" spans="1:27" x14ac:dyDescent="0.25">
      <c r="A76" s="1"/>
      <c r="B76" s="1"/>
      <c r="C76" s="1"/>
      <c r="D76" s="1"/>
      <c r="E76" s="1"/>
      <c r="F76" s="1"/>
      <c r="K76" s="4"/>
      <c r="L76" s="4"/>
      <c r="M76" s="4"/>
      <c r="N76" s="4"/>
      <c r="X76" s="4"/>
      <c r="Y76" s="4"/>
      <c r="Z76" s="4"/>
      <c r="AA76" s="4"/>
    </row>
    <row r="77" spans="1:27" x14ac:dyDescent="0.25">
      <c r="A77" s="1"/>
      <c r="B77" s="1"/>
      <c r="C77" s="1"/>
      <c r="D77" s="1"/>
      <c r="E77" s="1"/>
      <c r="F77" s="1"/>
      <c r="K77" s="4"/>
      <c r="L77" s="4"/>
      <c r="M77" s="4"/>
      <c r="N77" s="4"/>
      <c r="X77" s="4"/>
      <c r="Y77" s="4"/>
      <c r="Z77" s="4"/>
      <c r="AA77" s="4"/>
    </row>
    <row r="78" spans="1:27" x14ac:dyDescent="0.25">
      <c r="A78" s="1"/>
      <c r="B78" s="1"/>
      <c r="C78" s="1"/>
      <c r="D78" s="1"/>
      <c r="E78" s="1"/>
      <c r="F78" s="1"/>
      <c r="K78" s="4"/>
      <c r="L78" s="4"/>
      <c r="M78" s="4"/>
      <c r="N78" s="4"/>
      <c r="X78" s="4"/>
      <c r="Y78" s="4"/>
      <c r="Z78" s="4"/>
      <c r="AA78" s="4"/>
    </row>
    <row r="79" spans="1:27" x14ac:dyDescent="0.25">
      <c r="A79" s="1"/>
      <c r="B79" s="1"/>
      <c r="C79" s="1"/>
      <c r="D79" s="1"/>
      <c r="E79" s="1"/>
      <c r="F79" s="1"/>
      <c r="K79" s="4"/>
      <c r="L79" s="4"/>
      <c r="M79" s="4"/>
      <c r="N79" s="4"/>
      <c r="X79" s="4"/>
      <c r="Y79" s="4"/>
      <c r="Z79" s="4"/>
      <c r="AA79" s="4"/>
    </row>
    <row r="80" spans="1:27" x14ac:dyDescent="0.25">
      <c r="A80" s="1"/>
      <c r="B80" s="1"/>
      <c r="C80" s="1"/>
      <c r="D80" s="1"/>
      <c r="E80" s="1"/>
      <c r="F80" s="1"/>
      <c r="K80" s="4"/>
      <c r="L80" s="4"/>
      <c r="M80" s="4"/>
      <c r="N80" s="4"/>
      <c r="X80" s="4"/>
      <c r="Y80" s="4"/>
      <c r="Z80" s="4"/>
      <c r="AA80" s="4"/>
    </row>
    <row r="81" spans="1:27" x14ac:dyDescent="0.25">
      <c r="A81" s="1"/>
      <c r="B81" s="1"/>
      <c r="C81" s="1"/>
      <c r="D81" s="1"/>
      <c r="E81" s="1"/>
      <c r="F81" s="1"/>
      <c r="K81" s="4"/>
      <c r="L81" s="4"/>
      <c r="M81" s="4"/>
      <c r="N81" s="4"/>
      <c r="X81" s="4"/>
      <c r="Y81" s="4"/>
      <c r="Z81" s="4"/>
      <c r="AA81" s="4"/>
    </row>
    <row r="82" spans="1:27" x14ac:dyDescent="0.25">
      <c r="A82" s="1"/>
      <c r="B82" s="1"/>
      <c r="C82" s="1"/>
      <c r="D82" s="1"/>
      <c r="E82" s="1"/>
      <c r="F82" s="1"/>
      <c r="K82" s="4"/>
      <c r="L82" s="4"/>
      <c r="M82" s="4"/>
      <c r="N82" s="4"/>
      <c r="X82" s="4"/>
      <c r="Y82" s="4"/>
      <c r="Z82" s="4"/>
      <c r="AA82" s="4"/>
    </row>
    <row r="83" spans="1:27" x14ac:dyDescent="0.25">
      <c r="A83" s="1"/>
      <c r="B83" s="1"/>
      <c r="C83" s="1"/>
      <c r="D83" s="1"/>
      <c r="E83" s="1"/>
      <c r="F83" s="1"/>
      <c r="K83" s="4"/>
      <c r="L83" s="4"/>
      <c r="M83" s="4"/>
      <c r="N83" s="4"/>
      <c r="X83" s="4"/>
      <c r="Y83" s="4"/>
      <c r="Z83" s="4"/>
      <c r="AA83" s="4"/>
    </row>
    <row r="84" spans="1:27" x14ac:dyDescent="0.25">
      <c r="A84" s="1"/>
      <c r="B84" s="1"/>
      <c r="C84" s="1"/>
      <c r="D84" s="1"/>
      <c r="E84" s="1"/>
      <c r="F84" s="1"/>
      <c r="K84" s="4"/>
      <c r="L84" s="4"/>
      <c r="M84" s="4"/>
      <c r="N84" s="4"/>
      <c r="X84" s="4"/>
      <c r="Y84" s="4"/>
      <c r="Z84" s="4"/>
      <c r="AA84" s="4"/>
    </row>
    <row r="85" spans="1:27" x14ac:dyDescent="0.25">
      <c r="A85" s="1"/>
      <c r="B85" s="1"/>
      <c r="C85" s="1"/>
      <c r="D85" s="1"/>
      <c r="E85" s="1"/>
      <c r="F85" s="1"/>
      <c r="K85" s="4"/>
      <c r="L85" s="4"/>
      <c r="M85" s="4"/>
      <c r="N85" s="4"/>
      <c r="X85" s="4"/>
      <c r="Y85" s="4"/>
      <c r="Z85" s="4"/>
      <c r="AA85" s="4"/>
    </row>
    <row r="86" spans="1:27" x14ac:dyDescent="0.25">
      <c r="A86" s="1"/>
      <c r="B86" s="1"/>
      <c r="C86" s="1"/>
      <c r="D86" s="1"/>
      <c r="E86" s="1"/>
      <c r="F86" s="1"/>
      <c r="K86" s="4"/>
      <c r="L86" s="4"/>
      <c r="M86" s="4"/>
      <c r="N86" s="4"/>
      <c r="X86" s="4"/>
      <c r="Y86" s="4"/>
      <c r="Z86" s="4"/>
      <c r="AA86" s="4"/>
    </row>
    <row r="87" spans="1:27" x14ac:dyDescent="0.25">
      <c r="A87" s="1"/>
      <c r="B87" s="1"/>
      <c r="C87" s="1"/>
      <c r="D87" s="1"/>
      <c r="E87" s="1"/>
      <c r="F87" s="1"/>
      <c r="K87" s="4"/>
      <c r="L87" s="4"/>
      <c r="M87" s="4"/>
      <c r="N87" s="4"/>
      <c r="X87" s="4"/>
      <c r="Y87" s="4"/>
      <c r="Z87" s="4"/>
      <c r="AA87" s="4"/>
    </row>
    <row r="88" spans="1:27" x14ac:dyDescent="0.25">
      <c r="A88" s="1"/>
      <c r="B88" s="1"/>
      <c r="C88" s="1"/>
      <c r="D88" s="1"/>
      <c r="E88" s="1"/>
      <c r="F88" s="1"/>
      <c r="K88" s="4"/>
      <c r="L88" s="4"/>
      <c r="M88" s="4"/>
      <c r="N88" s="4"/>
      <c r="X88" s="4"/>
      <c r="Y88" s="4"/>
      <c r="Z88" s="4"/>
      <c r="AA88" s="4"/>
    </row>
    <row r="89" spans="1:27" x14ac:dyDescent="0.25">
      <c r="A89" s="1"/>
      <c r="B89" s="1"/>
      <c r="C89" s="1"/>
      <c r="D89" s="1"/>
      <c r="E89" s="1"/>
      <c r="F89" s="1"/>
      <c r="K89" s="4"/>
      <c r="L89" s="4"/>
      <c r="M89" s="4"/>
      <c r="N89" s="4"/>
      <c r="X89" s="4"/>
      <c r="Y89" s="4"/>
      <c r="Z89" s="4"/>
      <c r="AA89" s="4"/>
    </row>
    <row r="90" spans="1:27" x14ac:dyDescent="0.25">
      <c r="A90" s="1"/>
      <c r="B90" s="1"/>
      <c r="C90" s="1"/>
      <c r="D90" s="1"/>
      <c r="E90" s="1"/>
      <c r="F90" s="1"/>
      <c r="K90" s="4"/>
      <c r="L90" s="4"/>
      <c r="M90" s="4"/>
      <c r="N90" s="4"/>
      <c r="X90" s="4"/>
      <c r="Y90" s="4"/>
      <c r="Z90" s="4"/>
      <c r="AA90" s="4"/>
    </row>
    <row r="91" spans="1:27" x14ac:dyDescent="0.25">
      <c r="A91" s="1"/>
      <c r="B91" s="1"/>
      <c r="C91" s="1"/>
      <c r="D91" s="1"/>
      <c r="E91" s="1"/>
      <c r="F91" s="1"/>
      <c r="K91" s="4"/>
      <c r="L91" s="4"/>
      <c r="M91" s="4"/>
      <c r="N91" s="4"/>
      <c r="X91" s="4"/>
      <c r="Y91" s="4"/>
      <c r="Z91" s="4"/>
      <c r="AA91" s="4"/>
    </row>
    <row r="92" spans="1:27" x14ac:dyDescent="0.25">
      <c r="A92" s="1"/>
      <c r="B92" s="1"/>
      <c r="C92" s="1"/>
      <c r="D92" s="1"/>
      <c r="E92" s="1"/>
      <c r="F92" s="1"/>
      <c r="K92" s="4"/>
      <c r="L92" s="4"/>
      <c r="M92" s="4"/>
      <c r="N92" s="4"/>
      <c r="X92" s="4"/>
      <c r="Y92" s="4"/>
      <c r="Z92" s="4"/>
      <c r="AA92" s="4"/>
    </row>
    <row r="93" spans="1:27" x14ac:dyDescent="0.25">
      <c r="A93" s="1"/>
      <c r="B93" s="1"/>
      <c r="C93" s="1"/>
      <c r="D93" s="1"/>
      <c r="E93" s="1"/>
      <c r="F93" s="1"/>
      <c r="K93" s="4"/>
      <c r="L93" s="4"/>
      <c r="M93" s="4"/>
      <c r="N93" s="4"/>
      <c r="X93" s="4"/>
      <c r="Y93" s="4"/>
      <c r="Z93" s="4"/>
      <c r="AA93" s="4"/>
    </row>
    <row r="94" spans="1:27" x14ac:dyDescent="0.25">
      <c r="A94" s="1"/>
      <c r="B94" s="1"/>
      <c r="C94" s="1"/>
      <c r="D94" s="1"/>
      <c r="E94" s="1"/>
      <c r="F94" s="1"/>
      <c r="K94" s="4"/>
      <c r="L94" s="4"/>
      <c r="M94" s="4"/>
      <c r="N94" s="4"/>
      <c r="X94" s="4"/>
      <c r="Y94" s="4"/>
      <c r="Z94" s="4"/>
      <c r="AA94" s="4"/>
    </row>
    <row r="95" spans="1:27" x14ac:dyDescent="0.25">
      <c r="A95" s="1"/>
      <c r="B95" s="1"/>
      <c r="C95" s="1"/>
      <c r="D95" s="1"/>
      <c r="E95" s="1"/>
      <c r="F95" s="1"/>
      <c r="K95" s="4"/>
      <c r="L95" s="4"/>
      <c r="M95" s="4"/>
      <c r="N95" s="4"/>
      <c r="X95" s="4"/>
      <c r="Y95" s="4"/>
      <c r="Z95" s="4"/>
      <c r="AA95" s="4"/>
    </row>
    <row r="96" spans="1:27" x14ac:dyDescent="0.25">
      <c r="A96" s="1"/>
      <c r="B96" s="1"/>
      <c r="C96" s="1"/>
      <c r="D96" s="1"/>
      <c r="E96" s="1"/>
      <c r="F96" s="1"/>
      <c r="K96" s="4"/>
      <c r="L96" s="4"/>
      <c r="M96" s="4"/>
      <c r="N96" s="4"/>
      <c r="X96" s="4"/>
      <c r="Y96" s="4"/>
      <c r="Z96" s="4"/>
      <c r="AA96" s="4"/>
    </row>
    <row r="97" spans="1:27" x14ac:dyDescent="0.25">
      <c r="A97" s="1"/>
      <c r="B97" s="1"/>
      <c r="C97" s="1"/>
      <c r="D97" s="1"/>
      <c r="E97" s="1"/>
      <c r="F97" s="1"/>
      <c r="K97" s="4"/>
      <c r="L97" s="4"/>
      <c r="M97" s="4"/>
      <c r="N97" s="4"/>
      <c r="X97" s="4"/>
      <c r="Y97" s="4"/>
      <c r="Z97" s="4"/>
      <c r="AA97" s="4"/>
    </row>
    <row r="98" spans="1:27" x14ac:dyDescent="0.25">
      <c r="A98" s="1"/>
      <c r="B98" s="1"/>
      <c r="C98" s="1"/>
      <c r="D98" s="1"/>
      <c r="E98" s="1"/>
      <c r="F98" s="1"/>
      <c r="K98" s="4"/>
      <c r="L98" s="4"/>
      <c r="M98" s="4"/>
      <c r="N98" s="4"/>
      <c r="X98" s="4"/>
      <c r="Y98" s="4"/>
      <c r="Z98" s="4"/>
      <c r="AA98" s="4"/>
    </row>
  </sheetData>
  <mergeCells count="611">
    <mergeCell ref="AB46:AC46"/>
    <mergeCell ref="AB47:AC47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28:AC28"/>
    <mergeCell ref="AB29:AC29"/>
    <mergeCell ref="AB30:AC30"/>
    <mergeCell ref="AB31:AC31"/>
    <mergeCell ref="AB41:AC41"/>
    <mergeCell ref="AB42:AC42"/>
    <mergeCell ref="AB43:AC43"/>
    <mergeCell ref="AB44:AC44"/>
    <mergeCell ref="AB45:AC45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Z41:AA41"/>
    <mergeCell ref="Z42:AA42"/>
    <mergeCell ref="Z43:AA43"/>
    <mergeCell ref="Z44:AA44"/>
    <mergeCell ref="Z46:AA46"/>
    <mergeCell ref="Z47:AA47"/>
    <mergeCell ref="AB1:AC1"/>
    <mergeCell ref="AB2:AC2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Z31:AA31"/>
    <mergeCell ref="Z32:AA32"/>
    <mergeCell ref="Z33:AA33"/>
    <mergeCell ref="Z34:AA34"/>
    <mergeCell ref="Z35:AA35"/>
    <mergeCell ref="Z37:AA37"/>
    <mergeCell ref="Z38:AA38"/>
    <mergeCell ref="Z39:AA39"/>
    <mergeCell ref="Z40:AA40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X39:Y39"/>
    <mergeCell ref="X40:Y40"/>
    <mergeCell ref="X41:Y41"/>
    <mergeCell ref="X42:Y42"/>
    <mergeCell ref="X43:Y43"/>
    <mergeCell ref="X44:Y44"/>
    <mergeCell ref="X46:Y46"/>
    <mergeCell ref="X47:Y47"/>
    <mergeCell ref="Z1:AA1"/>
    <mergeCell ref="Z3:AA3"/>
    <mergeCell ref="Z4:AA4"/>
    <mergeCell ref="Z5:AA5"/>
    <mergeCell ref="Z6:AA6"/>
    <mergeCell ref="Z8:AA8"/>
    <mergeCell ref="Z9:AA9"/>
    <mergeCell ref="Z10:AA10"/>
    <mergeCell ref="Z11:AA11"/>
    <mergeCell ref="Z12:AA12"/>
    <mergeCell ref="Z15:AA15"/>
    <mergeCell ref="Z16:AA16"/>
    <mergeCell ref="Z17:AA17"/>
    <mergeCell ref="Z18:AA18"/>
    <mergeCell ref="Z19:AA19"/>
    <mergeCell ref="Z20:AA20"/>
    <mergeCell ref="X29:Y29"/>
    <mergeCell ref="X30:Y30"/>
    <mergeCell ref="X31:Y31"/>
    <mergeCell ref="X32:Y32"/>
    <mergeCell ref="X33:Y33"/>
    <mergeCell ref="X34:Y34"/>
    <mergeCell ref="X35:Y35"/>
    <mergeCell ref="X37:Y37"/>
    <mergeCell ref="X38:Y38"/>
    <mergeCell ref="X1:Y1"/>
    <mergeCell ref="X3:Y3"/>
    <mergeCell ref="X4:Y4"/>
    <mergeCell ref="X5:Y5"/>
    <mergeCell ref="X6:Y6"/>
    <mergeCell ref="X8:Y8"/>
    <mergeCell ref="X9:Y9"/>
    <mergeCell ref="X10:Y10"/>
    <mergeCell ref="X11:Y11"/>
    <mergeCell ref="AD1:AE1"/>
    <mergeCell ref="AD2:AE2"/>
    <mergeCell ref="U47:V47"/>
    <mergeCell ref="U45:V45"/>
    <mergeCell ref="U46:V46"/>
    <mergeCell ref="AD46:AE46"/>
    <mergeCell ref="U43:V43"/>
    <mergeCell ref="U44:V44"/>
    <mergeCell ref="U41:V41"/>
    <mergeCell ref="U42:V42"/>
    <mergeCell ref="U39:V39"/>
    <mergeCell ref="U40:V40"/>
    <mergeCell ref="U37:V37"/>
    <mergeCell ref="U38:V38"/>
    <mergeCell ref="U35:V35"/>
    <mergeCell ref="AD35:AE35"/>
    <mergeCell ref="U36:V36"/>
    <mergeCell ref="AD37:AE37"/>
    <mergeCell ref="AD11:AE11"/>
    <mergeCell ref="AD12:AE12"/>
    <mergeCell ref="AD10:AE10"/>
    <mergeCell ref="AD21:AE21"/>
    <mergeCell ref="AD36:AE36"/>
    <mergeCell ref="AD45:AE45"/>
    <mergeCell ref="U33:V33"/>
    <mergeCell ref="U34:V34"/>
    <mergeCell ref="U31:V31"/>
    <mergeCell ref="U32:V32"/>
    <mergeCell ref="U29:V29"/>
    <mergeCell ref="U30:V30"/>
    <mergeCell ref="AD7:AE7"/>
    <mergeCell ref="AD5:AE5"/>
    <mergeCell ref="AD3:AE3"/>
    <mergeCell ref="AD4:AE4"/>
    <mergeCell ref="X12:Y12"/>
    <mergeCell ref="X15:Y15"/>
    <mergeCell ref="X16:Y16"/>
    <mergeCell ref="X17:Y17"/>
    <mergeCell ref="X18:Y18"/>
    <mergeCell ref="X19:Y19"/>
    <mergeCell ref="X20:Y20"/>
    <mergeCell ref="X22:Y22"/>
    <mergeCell ref="X23:Y23"/>
    <mergeCell ref="X24:Y24"/>
    <mergeCell ref="X25:Y25"/>
    <mergeCell ref="X26:Y26"/>
    <mergeCell ref="X27:Y27"/>
    <mergeCell ref="X28:Y28"/>
    <mergeCell ref="U21:V21"/>
    <mergeCell ref="U22:V22"/>
    <mergeCell ref="U19:V19"/>
    <mergeCell ref="U20:V20"/>
    <mergeCell ref="U17:V17"/>
    <mergeCell ref="U18:V18"/>
    <mergeCell ref="U27:V27"/>
    <mergeCell ref="U28:V28"/>
    <mergeCell ref="U25:V25"/>
    <mergeCell ref="U26:V26"/>
    <mergeCell ref="U23:V23"/>
    <mergeCell ref="U24:V24"/>
    <mergeCell ref="U10:V10"/>
    <mergeCell ref="U7:V7"/>
    <mergeCell ref="U8:V8"/>
    <mergeCell ref="U5:V5"/>
    <mergeCell ref="U6:V6"/>
    <mergeCell ref="U15:V15"/>
    <mergeCell ref="U16:V16"/>
    <mergeCell ref="U13:V13"/>
    <mergeCell ref="U14:V14"/>
    <mergeCell ref="U11:V11"/>
    <mergeCell ref="U12:V12"/>
    <mergeCell ref="U3:V3"/>
    <mergeCell ref="U4:V4"/>
    <mergeCell ref="U1:V1"/>
    <mergeCell ref="U2:V2"/>
    <mergeCell ref="S1:T1"/>
    <mergeCell ref="S2:T2"/>
    <mergeCell ref="S3:T3"/>
    <mergeCell ref="S4:T4"/>
    <mergeCell ref="U9:V9"/>
    <mergeCell ref="Q31:R31"/>
    <mergeCell ref="Q32:R32"/>
    <mergeCell ref="S31:T31"/>
    <mergeCell ref="S32:T32"/>
    <mergeCell ref="O22:P22"/>
    <mergeCell ref="Q22:R22"/>
    <mergeCell ref="Q23:R23"/>
    <mergeCell ref="Q24:R24"/>
    <mergeCell ref="O23:P23"/>
    <mergeCell ref="O24:P24"/>
    <mergeCell ref="O25:P25"/>
    <mergeCell ref="O26:P26"/>
    <mergeCell ref="Q25:R25"/>
    <mergeCell ref="Q26:R26"/>
    <mergeCell ref="S30:T30"/>
    <mergeCell ref="Q30:R30"/>
    <mergeCell ref="Q15:R15"/>
    <mergeCell ref="Q16:R16"/>
    <mergeCell ref="Q17:R17"/>
    <mergeCell ref="Q18:R18"/>
    <mergeCell ref="Q19:R19"/>
    <mergeCell ref="Q10:R10"/>
    <mergeCell ref="Q11:R11"/>
    <mergeCell ref="Q12:R12"/>
    <mergeCell ref="Q20:R20"/>
    <mergeCell ref="S25:T25"/>
    <mergeCell ref="S14:T14"/>
    <mergeCell ref="S15:T15"/>
    <mergeCell ref="S16:T16"/>
    <mergeCell ref="S20:T20"/>
    <mergeCell ref="S10:T10"/>
    <mergeCell ref="S11:T11"/>
    <mergeCell ref="S12:T12"/>
    <mergeCell ref="S13:T13"/>
    <mergeCell ref="S26:T26"/>
    <mergeCell ref="S27:T27"/>
    <mergeCell ref="Q5:R5"/>
    <mergeCell ref="Q6:R6"/>
    <mergeCell ref="Q7:R7"/>
    <mergeCell ref="Q8:R8"/>
    <mergeCell ref="Q9:R9"/>
    <mergeCell ref="Q29:R29"/>
    <mergeCell ref="S29:T29"/>
    <mergeCell ref="S5:T5"/>
    <mergeCell ref="S6:T6"/>
    <mergeCell ref="S7:T7"/>
    <mergeCell ref="S8:T8"/>
    <mergeCell ref="S9:T9"/>
    <mergeCell ref="Q45:R45"/>
    <mergeCell ref="Q46:R46"/>
    <mergeCell ref="Q33:R33"/>
    <mergeCell ref="S35:T35"/>
    <mergeCell ref="S45:T45"/>
    <mergeCell ref="S46:T46"/>
    <mergeCell ref="Q34:R34"/>
    <mergeCell ref="S33:T33"/>
    <mergeCell ref="S34:T34"/>
    <mergeCell ref="Q36:R36"/>
    <mergeCell ref="S36:T36"/>
    <mergeCell ref="Q35:R35"/>
    <mergeCell ref="S47:T47"/>
    <mergeCell ref="M47:N47"/>
    <mergeCell ref="O47:P47"/>
    <mergeCell ref="Q47:R47"/>
    <mergeCell ref="Q44:R44"/>
    <mergeCell ref="S44:T44"/>
    <mergeCell ref="Q27:R27"/>
    <mergeCell ref="Q28:R28"/>
    <mergeCell ref="S28:T28"/>
    <mergeCell ref="O45:P45"/>
    <mergeCell ref="O46:P46"/>
    <mergeCell ref="O33:P33"/>
    <mergeCell ref="O34:P34"/>
    <mergeCell ref="O28:P28"/>
    <mergeCell ref="O27:P27"/>
    <mergeCell ref="O32:P32"/>
    <mergeCell ref="O29:P29"/>
    <mergeCell ref="O30:P30"/>
    <mergeCell ref="M46:N46"/>
    <mergeCell ref="O37:P37"/>
    <mergeCell ref="Q37:R37"/>
    <mergeCell ref="S37:T37"/>
    <mergeCell ref="Q38:R38"/>
    <mergeCell ref="S38:T38"/>
    <mergeCell ref="S21:T21"/>
    <mergeCell ref="S22:T22"/>
    <mergeCell ref="S23:T23"/>
    <mergeCell ref="S24:T24"/>
    <mergeCell ref="Q13:R13"/>
    <mergeCell ref="Q14:R14"/>
    <mergeCell ref="Q21:R21"/>
    <mergeCell ref="O18:P18"/>
    <mergeCell ref="O19:P19"/>
    <mergeCell ref="O16:P16"/>
    <mergeCell ref="O17:P17"/>
    <mergeCell ref="S17:T17"/>
    <mergeCell ref="S18:T18"/>
    <mergeCell ref="S19:T19"/>
    <mergeCell ref="O14:P14"/>
    <mergeCell ref="O15:P15"/>
    <mergeCell ref="O20:P20"/>
    <mergeCell ref="O21:P21"/>
    <mergeCell ref="Q1:R1"/>
    <mergeCell ref="Q2:R2"/>
    <mergeCell ref="Q3:R3"/>
    <mergeCell ref="Q4:R4"/>
    <mergeCell ref="O11:P11"/>
    <mergeCell ref="O12:P12"/>
    <mergeCell ref="O8:P8"/>
    <mergeCell ref="O9:P9"/>
    <mergeCell ref="O5:P5"/>
    <mergeCell ref="O6:P6"/>
    <mergeCell ref="O2:P2"/>
    <mergeCell ref="O3:P3"/>
    <mergeCell ref="O36:P36"/>
    <mergeCell ref="K39:L39"/>
    <mergeCell ref="M17:N17"/>
    <mergeCell ref="M18:N18"/>
    <mergeCell ref="M19:N19"/>
    <mergeCell ref="M20:N20"/>
    <mergeCell ref="M22:N22"/>
    <mergeCell ref="M23:N23"/>
    <mergeCell ref="M37:N37"/>
    <mergeCell ref="M38:N38"/>
    <mergeCell ref="M39:N39"/>
    <mergeCell ref="M33:N33"/>
    <mergeCell ref="M34:N34"/>
    <mergeCell ref="M35:N35"/>
    <mergeCell ref="O35:P35"/>
    <mergeCell ref="O31:P31"/>
    <mergeCell ref="M28:N28"/>
    <mergeCell ref="M29:N29"/>
    <mergeCell ref="M30:N30"/>
    <mergeCell ref="M31:N31"/>
    <mergeCell ref="M32:N32"/>
    <mergeCell ref="M1:N1"/>
    <mergeCell ref="M2:N2"/>
    <mergeCell ref="M7:N7"/>
    <mergeCell ref="M13:N13"/>
    <mergeCell ref="M14:N14"/>
    <mergeCell ref="M3:N3"/>
    <mergeCell ref="M4:N4"/>
    <mergeCell ref="M5:N5"/>
    <mergeCell ref="M6:N6"/>
    <mergeCell ref="M8:N8"/>
    <mergeCell ref="M9:N9"/>
    <mergeCell ref="M10:N10"/>
    <mergeCell ref="M11:N11"/>
    <mergeCell ref="M12:N12"/>
    <mergeCell ref="M15:N15"/>
    <mergeCell ref="M16:N16"/>
    <mergeCell ref="O1:P1"/>
    <mergeCell ref="O4:P4"/>
    <mergeCell ref="O7:P7"/>
    <mergeCell ref="O10:P10"/>
    <mergeCell ref="O13:P13"/>
    <mergeCell ref="M24:N24"/>
    <mergeCell ref="M25:N25"/>
    <mergeCell ref="M26:N26"/>
    <mergeCell ref="M27:N27"/>
    <mergeCell ref="B47:F47"/>
    <mergeCell ref="G47:H47"/>
    <mergeCell ref="I47:J47"/>
    <mergeCell ref="A45:L45"/>
    <mergeCell ref="B35:F35"/>
    <mergeCell ref="G35:H35"/>
    <mergeCell ref="I35:J35"/>
    <mergeCell ref="K35:L35"/>
    <mergeCell ref="K38:L38"/>
    <mergeCell ref="G44:H44"/>
    <mergeCell ref="I44:J44"/>
    <mergeCell ref="K44:L44"/>
    <mergeCell ref="K47:L47"/>
    <mergeCell ref="I31:J31"/>
    <mergeCell ref="K31:L31"/>
    <mergeCell ref="G34:H34"/>
    <mergeCell ref="I34:J34"/>
    <mergeCell ref="K34:L34"/>
    <mergeCell ref="B46:F46"/>
    <mergeCell ref="G46:H46"/>
    <mergeCell ref="I46:J46"/>
    <mergeCell ref="K46:L46"/>
    <mergeCell ref="A36:L36"/>
    <mergeCell ref="B39:F39"/>
    <mergeCell ref="G39:H39"/>
    <mergeCell ref="I39:J39"/>
    <mergeCell ref="B44:F44"/>
    <mergeCell ref="B37:F37"/>
    <mergeCell ref="G37:H37"/>
    <mergeCell ref="I37:J37"/>
    <mergeCell ref="K37:L37"/>
    <mergeCell ref="B38:F38"/>
    <mergeCell ref="G38:H38"/>
    <mergeCell ref="I38:J38"/>
    <mergeCell ref="G30:H30"/>
    <mergeCell ref="K29:L29"/>
    <mergeCell ref="K30:L30"/>
    <mergeCell ref="B34:F34"/>
    <mergeCell ref="B24:F24"/>
    <mergeCell ref="B25:F25"/>
    <mergeCell ref="B29:F29"/>
    <mergeCell ref="B30:F30"/>
    <mergeCell ref="B26:F26"/>
    <mergeCell ref="B27:F27"/>
    <mergeCell ref="B33:F33"/>
    <mergeCell ref="B31:F31"/>
    <mergeCell ref="B28:F28"/>
    <mergeCell ref="I30:J30"/>
    <mergeCell ref="G33:H33"/>
    <mergeCell ref="I33:J33"/>
    <mergeCell ref="K33:L33"/>
    <mergeCell ref="I24:J24"/>
    <mergeCell ref="I25:J25"/>
    <mergeCell ref="B32:F32"/>
    <mergeCell ref="G32:H32"/>
    <mergeCell ref="I32:J32"/>
    <mergeCell ref="K32:L32"/>
    <mergeCell ref="G31:H31"/>
    <mergeCell ref="I29:J29"/>
    <mergeCell ref="B20:F20"/>
    <mergeCell ref="B22:F22"/>
    <mergeCell ref="I27:J27"/>
    <mergeCell ref="G28:H28"/>
    <mergeCell ref="I28:J28"/>
    <mergeCell ref="G18:H18"/>
    <mergeCell ref="I18:J18"/>
    <mergeCell ref="K18:L18"/>
    <mergeCell ref="G19:H19"/>
    <mergeCell ref="I19:J19"/>
    <mergeCell ref="K19:L19"/>
    <mergeCell ref="B18:F18"/>
    <mergeCell ref="G29:H29"/>
    <mergeCell ref="K28:L28"/>
    <mergeCell ref="K20:L20"/>
    <mergeCell ref="K25:L25"/>
    <mergeCell ref="B23:F23"/>
    <mergeCell ref="G23:H23"/>
    <mergeCell ref="I23:J23"/>
    <mergeCell ref="K23:L23"/>
    <mergeCell ref="A21:L21"/>
    <mergeCell ref="I22:J22"/>
    <mergeCell ref="B19:F19"/>
    <mergeCell ref="K27:L27"/>
    <mergeCell ref="G26:H26"/>
    <mergeCell ref="I26:J26"/>
    <mergeCell ref="K26:L26"/>
    <mergeCell ref="G27:H27"/>
    <mergeCell ref="G20:H20"/>
    <mergeCell ref="G22:H22"/>
    <mergeCell ref="G24:H24"/>
    <mergeCell ref="G25:H25"/>
    <mergeCell ref="I20:J20"/>
    <mergeCell ref="K22:L22"/>
    <mergeCell ref="K24:L24"/>
    <mergeCell ref="K17:L17"/>
    <mergeCell ref="G8:H8"/>
    <mergeCell ref="I8:J8"/>
    <mergeCell ref="K8:L8"/>
    <mergeCell ref="G9:H9"/>
    <mergeCell ref="I9:J9"/>
    <mergeCell ref="K9:L9"/>
    <mergeCell ref="G11:H11"/>
    <mergeCell ref="I11:J11"/>
    <mergeCell ref="K11:L11"/>
    <mergeCell ref="G12:H12"/>
    <mergeCell ref="I17:J17"/>
    <mergeCell ref="G17:H17"/>
    <mergeCell ref="A13:L13"/>
    <mergeCell ref="A14:L14"/>
    <mergeCell ref="B15:F15"/>
    <mergeCell ref="G15:H15"/>
    <mergeCell ref="I15:J15"/>
    <mergeCell ref="K15:L15"/>
    <mergeCell ref="B16:F16"/>
    <mergeCell ref="G16:H16"/>
    <mergeCell ref="I16:J16"/>
    <mergeCell ref="B17:F17"/>
    <mergeCell ref="K5:L5"/>
    <mergeCell ref="K6:L6"/>
    <mergeCell ref="B5:F5"/>
    <mergeCell ref="B6:F6"/>
    <mergeCell ref="G5:H5"/>
    <mergeCell ref="G6:H6"/>
    <mergeCell ref="I5:J5"/>
    <mergeCell ref="I6:J6"/>
    <mergeCell ref="K16:L16"/>
    <mergeCell ref="A7:L7"/>
    <mergeCell ref="B8:F8"/>
    <mergeCell ref="B9:F9"/>
    <mergeCell ref="B10:F10"/>
    <mergeCell ref="B11:F11"/>
    <mergeCell ref="B12:F12"/>
    <mergeCell ref="G10:H10"/>
    <mergeCell ref="I10:J10"/>
    <mergeCell ref="K10:L10"/>
    <mergeCell ref="I12:J12"/>
    <mergeCell ref="K12:L12"/>
    <mergeCell ref="G1:H1"/>
    <mergeCell ref="I1:J1"/>
    <mergeCell ref="K1:L1"/>
    <mergeCell ref="A2:L2"/>
    <mergeCell ref="G3:H3"/>
    <mergeCell ref="I3:J3"/>
    <mergeCell ref="K3:L3"/>
    <mergeCell ref="K4:L4"/>
    <mergeCell ref="B3:F3"/>
    <mergeCell ref="B4:F4"/>
    <mergeCell ref="G4:H4"/>
    <mergeCell ref="I4:J4"/>
    <mergeCell ref="O39:P39"/>
    <mergeCell ref="Q39:R39"/>
    <mergeCell ref="S39:T39"/>
    <mergeCell ref="O38:P38"/>
    <mergeCell ref="Q40:R40"/>
    <mergeCell ref="S40:T40"/>
    <mergeCell ref="B41:F41"/>
    <mergeCell ref="G41:H41"/>
    <mergeCell ref="I41:J41"/>
    <mergeCell ref="K41:L41"/>
    <mergeCell ref="M41:N41"/>
    <mergeCell ref="O41:P41"/>
    <mergeCell ref="Q41:R41"/>
    <mergeCell ref="S41:T41"/>
    <mergeCell ref="B40:F40"/>
    <mergeCell ref="G40:H40"/>
    <mergeCell ref="I40:J40"/>
    <mergeCell ref="K40:L40"/>
    <mergeCell ref="M40:N40"/>
    <mergeCell ref="O44:P44"/>
    <mergeCell ref="O40:P40"/>
    <mergeCell ref="Q42:R42"/>
    <mergeCell ref="S42:T42"/>
    <mergeCell ref="B43:F43"/>
    <mergeCell ref="G43:H43"/>
    <mergeCell ref="I43:J43"/>
    <mergeCell ref="K43:L43"/>
    <mergeCell ref="M43:N43"/>
    <mergeCell ref="O43:P43"/>
    <mergeCell ref="Q43:R43"/>
    <mergeCell ref="S43:T43"/>
    <mergeCell ref="B42:F42"/>
    <mergeCell ref="G42:H42"/>
    <mergeCell ref="I42:J42"/>
    <mergeCell ref="K42:L42"/>
    <mergeCell ref="M42:N42"/>
    <mergeCell ref="O42:P42"/>
    <mergeCell ref="M44:N44"/>
    <mergeCell ref="AD47:AE47"/>
    <mergeCell ref="AD44:AE44"/>
    <mergeCell ref="AD43:AE43"/>
    <mergeCell ref="AD42:AE42"/>
    <mergeCell ref="AD41:AE41"/>
    <mergeCell ref="AD40:AE40"/>
    <mergeCell ref="AD39:AE39"/>
    <mergeCell ref="AD38:AE38"/>
    <mergeCell ref="AD34:AE34"/>
    <mergeCell ref="AD33:AE33"/>
    <mergeCell ref="AD32:AE32"/>
    <mergeCell ref="AD31:AE31"/>
    <mergeCell ref="AD30:AE30"/>
    <mergeCell ref="AD29:AE29"/>
    <mergeCell ref="AD28:AE28"/>
    <mergeCell ref="AD27:AE27"/>
    <mergeCell ref="AD26:AE26"/>
    <mergeCell ref="AD25:AE25"/>
    <mergeCell ref="AD24:AE24"/>
    <mergeCell ref="AD23:AE23"/>
    <mergeCell ref="AD22:AE22"/>
    <mergeCell ref="AD20:AE20"/>
    <mergeCell ref="AD19:AE19"/>
    <mergeCell ref="AD18:AE18"/>
    <mergeCell ref="AD17:AE17"/>
    <mergeCell ref="AD16:AE16"/>
    <mergeCell ref="AD15:AE15"/>
    <mergeCell ref="X45:Y45"/>
    <mergeCell ref="Z45:AA45"/>
    <mergeCell ref="X2:Y2"/>
    <mergeCell ref="Z2:AA2"/>
    <mergeCell ref="AG21:AH21"/>
    <mergeCell ref="AG22:AH22"/>
    <mergeCell ref="AG23:AH23"/>
    <mergeCell ref="AG24:AH24"/>
    <mergeCell ref="AG25:AH25"/>
    <mergeCell ref="X36:Y36"/>
    <mergeCell ref="Z36:AA36"/>
    <mergeCell ref="X13:Y13"/>
    <mergeCell ref="X14:Y14"/>
    <mergeCell ref="Z13:AA13"/>
    <mergeCell ref="Z14:AA14"/>
    <mergeCell ref="X21:Y21"/>
    <mergeCell ref="Z21:AA21"/>
    <mergeCell ref="X7:Y7"/>
    <mergeCell ref="Z7:AA7"/>
    <mergeCell ref="AD14:AE14"/>
    <mergeCell ref="AD13:AE13"/>
    <mergeCell ref="AD9:AE9"/>
    <mergeCell ref="AD8:AE8"/>
    <mergeCell ref="AD6:AE6"/>
    <mergeCell ref="AG35:AH35"/>
    <mergeCell ref="AG45:AH45"/>
    <mergeCell ref="AG46:AH46"/>
    <mergeCell ref="AG47:AH47"/>
    <mergeCell ref="AG14:AH14"/>
    <mergeCell ref="AG15:AH15"/>
    <mergeCell ref="AG16:AH16"/>
    <mergeCell ref="AG17:AH17"/>
    <mergeCell ref="AG18:AH18"/>
    <mergeCell ref="AG19:AH19"/>
    <mergeCell ref="AG20:AH20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</mergeCells>
  <pageMargins left="0.7" right="0.7" top="0.75" bottom="0.75" header="0.3" footer="0.3"/>
  <pageSetup paperSize="9" orientation="landscape" r:id="rId1"/>
  <headerFooter>
    <oddHeader>&amp;CUser Testing  2 - Observations</oddHeader>
    <oddFooter>&amp;CObervations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W20" sqref="W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L32" sqref="L32"/>
    </sheetView>
  </sheetViews>
  <sheetFormatPr defaultRowHeight="15" x14ac:dyDescent="0.25"/>
  <sheetData>
    <row r="1" ht="40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Charts of UT2</vt:lpstr>
      <vt:lpstr>Comparing with UT1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 Willie</dc:creator>
  <cp:lastModifiedBy>ye qian</cp:lastModifiedBy>
  <dcterms:created xsi:type="dcterms:W3CDTF">2013-10-20T00:30:17Z</dcterms:created>
  <dcterms:modified xsi:type="dcterms:W3CDTF">2014-02-25T14:30:11Z</dcterms:modified>
</cp:coreProperties>
</file>